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40" yWindow="0" windowWidth="35140" windowHeight="15720" tabRatio="703" activeTab="0"/>
  </bookViews>
  <sheets>
    <sheet name="SAMPLE FILM - USE THIS" sheetId="1" r:id="rId1"/>
    <sheet name="public health film" sheetId="2" r:id="rId2"/>
    <sheet name="Education film" sheetId="3" r:id="rId3"/>
    <sheet name="campaign comparisons" sheetId="4" r:id="rId4"/>
    <sheet name="grant patterns" sheetId="5" r:id="rId5"/>
  </sheets>
  <definedNames>
    <definedName name="_xlnm.Print_Area" localSheetId="1">'public health film'!$A$1:$L$51</definedName>
  </definedNames>
  <calcPr fullCalcOnLoad="1"/>
</workbook>
</file>

<file path=xl/sharedStrings.xml><?xml version="1.0" encoding="utf-8"?>
<sst xmlns="http://schemas.openxmlformats.org/spreadsheetml/2006/main" count="426" uniqueCount="263">
  <si>
    <t xml:space="preserve">Media Content &amp; Curation </t>
  </si>
  <si>
    <t>item costs</t>
  </si>
  <si>
    <t>PERSONNEL TOTAL</t>
  </si>
  <si>
    <t xml:space="preserve">DELIVERABLES </t>
  </si>
  <si>
    <t xml:space="preserve">Production Oversight </t>
  </si>
  <si>
    <t xml:space="preserve">Editorial Oversight </t>
  </si>
  <si>
    <t>Creative design (fee)</t>
  </si>
  <si>
    <t>Assistants &amp; Interns</t>
  </si>
  <si>
    <t>Strategy - Research &amp; Development</t>
  </si>
  <si>
    <t xml:space="preserve">DOCUMENTARY ENGAGEMENT CAMPAIGN BUDGET </t>
  </si>
  <si>
    <t>Notes</t>
  </si>
  <si>
    <t xml:space="preserve">Film Producer </t>
  </si>
  <si>
    <t>Film Director</t>
  </si>
  <si>
    <t>Materials - print and create</t>
  </si>
  <si>
    <t>Campaign Postcards</t>
  </si>
  <si>
    <t>Sponsored Tickets &amp; DVD's for NGO's</t>
  </si>
  <si>
    <t xml:space="preserve">Could cover cost of theatre tix for youth, purchase DVD's for small non-profits. </t>
  </si>
  <si>
    <t>Travel (filmmaker to represent film)</t>
  </si>
  <si>
    <t xml:space="preserve">Viewers Guide </t>
  </si>
  <si>
    <t>This is about 2.5% of total.</t>
  </si>
  <si>
    <t>PERSONNEL &amp; CONSULTANTS</t>
  </si>
  <si>
    <t>Custom Printing</t>
  </si>
  <si>
    <t>Print Run</t>
  </si>
  <si>
    <t>This presumes a digital guide, with printing for special presentations only.</t>
  </si>
  <si>
    <t>trips</t>
  </si>
  <si>
    <t>copies</t>
  </si>
  <si>
    <t>Allows for an opening night event or two in key cities.</t>
  </si>
  <si>
    <t>This is 1/2 for editorial and 1/2 for digital design and layout.</t>
  </si>
  <si>
    <t>Allows for customize, this could be as high at $75,000 for a custom curriculam guide.</t>
  </si>
  <si>
    <t xml:space="preserve">T-Shirts for volunteers </t>
  </si>
  <si>
    <t>Trips to topic related conferences, braintrust meeting, etc.</t>
  </si>
  <si>
    <t>Unites</t>
  </si>
  <si>
    <t>DELIVERABLES SUBTOTAL</t>
  </si>
  <si>
    <t>ADMINISTRATIVE SUBTOTAL</t>
  </si>
  <si>
    <t>Film with theatrical distributor, 8 month campaign</t>
  </si>
  <si>
    <t>This is 5% of funds passed throught the fiscal sponsor.</t>
  </si>
  <si>
    <t>This presumes donated space as fee is so low.</t>
  </si>
  <si>
    <t>We've broken out guides as different funders might support specific guides.</t>
  </si>
  <si>
    <t xml:space="preserve">Sample Health Doc </t>
  </si>
  <si>
    <t>This is for design and build, writing / editorial covered in personnel above.</t>
  </si>
  <si>
    <t>Engagement Consultants</t>
  </si>
  <si>
    <t>Engagement Consultants - some firms charge up to $30,000 monthly.</t>
  </si>
  <si>
    <t>fee</t>
  </si>
  <si>
    <t>Consulting firm could be hired to just do this portion, leaving activation to the film team.</t>
  </si>
  <si>
    <t>This is a little low, I've seen a suggested 10% of total cost.</t>
  </si>
  <si>
    <t>Promotional Programs</t>
  </si>
  <si>
    <t>Partnership Development</t>
  </si>
  <si>
    <t>(e.g. brain trust meeting)</t>
  </si>
  <si>
    <t>Special Event &amp; Screenings</t>
  </si>
  <si>
    <t>Publicist</t>
  </si>
  <si>
    <t>8</t>
  </si>
  <si>
    <t>5</t>
  </si>
  <si>
    <t>6</t>
  </si>
  <si>
    <t>7</t>
  </si>
  <si>
    <t>4</t>
  </si>
  <si>
    <t>3</t>
  </si>
  <si>
    <t>2</t>
  </si>
  <si>
    <t>1</t>
  </si>
  <si>
    <t>month</t>
  </si>
  <si>
    <t>EXPENSES</t>
  </si>
  <si>
    <t>Ford Foundation</t>
  </si>
  <si>
    <t>This is a deliverable for international distribution grant.</t>
  </si>
  <si>
    <t>Filmmaker</t>
  </si>
  <si>
    <t>Campaign Lead Consultant</t>
  </si>
  <si>
    <t>Interns</t>
  </si>
  <si>
    <t>Print Materials - e.g. postcards</t>
  </si>
  <si>
    <t>CAMPAIGN EXPENSES</t>
  </si>
  <si>
    <t>CAMPAIGN FUNDING</t>
  </si>
  <si>
    <t xml:space="preserve">INDIVIDUAL DONORS </t>
  </si>
  <si>
    <t>CORPORATE</t>
  </si>
  <si>
    <t xml:space="preserve">EARNED INCOME </t>
  </si>
  <si>
    <t>FUNDING SUBTOTAL</t>
  </si>
  <si>
    <t>Video Content</t>
  </si>
  <si>
    <t>Int'l Education</t>
  </si>
  <si>
    <t>Other</t>
  </si>
  <si>
    <t>(community screenings)</t>
  </si>
  <si>
    <t>Special Screenings&amp; Events</t>
  </si>
  <si>
    <t>Assistant / Paid Interns</t>
  </si>
  <si>
    <t>8000</t>
  </si>
  <si>
    <t>US Environmental Justice</t>
  </si>
  <si>
    <t>CAMPAIGN BUDGET</t>
  </si>
  <si>
    <t>Public Health Doc</t>
  </si>
  <si>
    <t>Sundance Doc Fund</t>
  </si>
  <si>
    <t>Promotional Programs &amp; Regrants</t>
  </si>
  <si>
    <t xml:space="preserve">regrant to grassroots </t>
  </si>
  <si>
    <t>Legal &amp; Accounting</t>
  </si>
  <si>
    <t>Coordinators</t>
  </si>
  <si>
    <t xml:space="preserve">Social Media </t>
  </si>
  <si>
    <t>Regrants</t>
  </si>
  <si>
    <t>Viewers/Education Guides</t>
  </si>
  <si>
    <t>International Outreach</t>
  </si>
  <si>
    <t>Materials Development</t>
  </si>
  <si>
    <t>Specialized Printing</t>
  </si>
  <si>
    <t>Special Printing</t>
  </si>
  <si>
    <t>in staff and travel</t>
  </si>
  <si>
    <t>Texting Campaign</t>
  </si>
  <si>
    <t xml:space="preserve"> US Education </t>
  </si>
  <si>
    <t xml:space="preserve">PUBLIC HEALTH FILM </t>
  </si>
  <si>
    <t>GRAND TOTAL</t>
  </si>
  <si>
    <t>Amt</t>
  </si>
  <si>
    <t>x</t>
  </si>
  <si>
    <t>Rate</t>
  </si>
  <si>
    <t>months</t>
  </si>
  <si>
    <t>Campaign Production &amp; Activation</t>
  </si>
  <si>
    <t>weeks</t>
  </si>
  <si>
    <t>Outreach Coordinator</t>
  </si>
  <si>
    <t>allow</t>
  </si>
  <si>
    <t>Web design &amp; build</t>
  </si>
  <si>
    <t>ADMINISTRATIVE</t>
  </si>
  <si>
    <t>Travel/lodging</t>
  </si>
  <si>
    <t>Admin supplies &amp; Shipping</t>
  </si>
  <si>
    <t>Contingency</t>
  </si>
  <si>
    <t>Fiscal sponsorship fees</t>
  </si>
  <si>
    <t>Campaign Evaluation</t>
  </si>
  <si>
    <t>Campaign HQ (office, phone/internet)</t>
  </si>
  <si>
    <t>International Guide &amp; Outreach</t>
  </si>
  <si>
    <t>Educational Guide &amp; Outreach</t>
  </si>
  <si>
    <t>Versions &amp; Direct Distribution</t>
  </si>
  <si>
    <t>SUBTOTAL - Other</t>
  </si>
  <si>
    <t>Category Total</t>
  </si>
  <si>
    <t xml:space="preserve"> </t>
  </si>
  <si>
    <t>GRAND TOTAL</t>
  </si>
  <si>
    <t>US EDUCATION FILM - Sample Budget</t>
  </si>
  <si>
    <t>One year campaign</t>
  </si>
  <si>
    <t>time</t>
  </si>
  <si>
    <t>rate</t>
  </si>
  <si>
    <t>Education Webinar Set-up and deploy</t>
  </si>
  <si>
    <t>Data for School Policies</t>
  </si>
  <si>
    <t>Rent</t>
  </si>
  <si>
    <t>Phones</t>
  </si>
  <si>
    <t>Supplies &amp; Shipping</t>
  </si>
  <si>
    <t>Creative Designer Fee</t>
  </si>
  <si>
    <t>Special Webtool</t>
  </si>
  <si>
    <t>Web host post theatrical</t>
  </si>
  <si>
    <t>Printing</t>
  </si>
  <si>
    <t>Outreach Campaign Total</t>
  </si>
  <si>
    <t>Senior Strategist</t>
  </si>
  <si>
    <t>Campaign Manager</t>
  </si>
  <si>
    <t>Distribution Manager</t>
  </si>
  <si>
    <t>Partner Relations</t>
  </si>
  <si>
    <t>pre-theatrical</t>
  </si>
  <si>
    <t>pre and thru theatrical</t>
  </si>
  <si>
    <t>pre theatrical</t>
  </si>
  <si>
    <t>Development Support</t>
  </si>
  <si>
    <t>Manager, Youth Outreach</t>
  </si>
  <si>
    <t xml:space="preserve">Content Editor </t>
  </si>
  <si>
    <t>Pilot Program - sample city</t>
  </si>
  <si>
    <t xml:space="preserve">PERSONNEL &amp; CONSULTANTS </t>
  </si>
  <si>
    <t>ADMINISTRATIVE &amp; TRAVEL</t>
  </si>
  <si>
    <t>DELIVERABLES / ACTIVATION</t>
  </si>
  <si>
    <t>Special Events &amp; Screenings</t>
  </si>
  <si>
    <t>Meals &amp; Biz Dev</t>
  </si>
  <si>
    <t>Travel for fm's</t>
  </si>
  <si>
    <t>Bookkeeper, bank fees (allow for final reporting)</t>
  </si>
  <si>
    <t>Film website build</t>
  </si>
  <si>
    <t>distributor created</t>
  </si>
  <si>
    <t>Promotional / Special Programs</t>
  </si>
  <si>
    <t>(brain trust meeting)</t>
  </si>
  <si>
    <t>(opening night event)</t>
  </si>
  <si>
    <t>Filmmaker / Director</t>
  </si>
  <si>
    <t>Social Media  - pre to post theatrical rate varies</t>
  </si>
  <si>
    <t>category total</t>
  </si>
  <si>
    <t>Amount</t>
  </si>
  <si>
    <t>funder covered</t>
  </si>
  <si>
    <t>supplemental</t>
  </si>
  <si>
    <t>Fiscal Sponsor Fees</t>
  </si>
  <si>
    <t>Travel/lodging/ meals</t>
  </si>
  <si>
    <t>fees</t>
  </si>
  <si>
    <t>(for launch, then distributor covered)</t>
  </si>
  <si>
    <t>Ping Pong</t>
  </si>
  <si>
    <t>Foundations</t>
  </si>
  <si>
    <t>BERTHA</t>
  </si>
  <si>
    <t>Fledgling</t>
  </si>
  <si>
    <t xml:space="preserve">Gates </t>
  </si>
  <si>
    <t>Impact Partners</t>
  </si>
  <si>
    <t>ITVS</t>
  </si>
  <si>
    <t>MacArthur</t>
  </si>
  <si>
    <t>Open Society Foundations</t>
  </si>
  <si>
    <t>Chicken and Egg</t>
  </si>
  <si>
    <t>For this project, the language versions were donated .</t>
  </si>
  <si>
    <t>We often created color printouts of ppt presentation for potential funders or big partners.</t>
  </si>
  <si>
    <t xml:space="preserve">Such a good investment! </t>
  </si>
  <si>
    <t>Some foundations will NOT cover this, but corporations may if you provide logo recognition and tix  to the event.</t>
  </si>
  <si>
    <t>This is for social media managemeng and on-going graphic design needs beyond initial website and poster art.</t>
  </si>
  <si>
    <t xml:space="preserve">Story Matters - Doc Outreach &amp; Engagement Campaign Budget </t>
  </si>
  <si>
    <t xml:space="preserve">Campaign Coordinator </t>
  </si>
  <si>
    <t>Travel - Airfares</t>
  </si>
  <si>
    <t>Travel - Hotel</t>
  </si>
  <si>
    <t xml:space="preserve">Travel - local </t>
  </si>
  <si>
    <t>Travel - train</t>
  </si>
  <si>
    <t>room nights</t>
  </si>
  <si>
    <t>Travel - meals</t>
  </si>
  <si>
    <t>person days</t>
  </si>
  <si>
    <t>per month</t>
  </si>
  <si>
    <t>people</t>
  </si>
  <si>
    <t>Editorial - writing/edit</t>
  </si>
  <si>
    <t>Graphic design</t>
  </si>
  <si>
    <t>This is enough for funders, partners, VIPs etc.</t>
  </si>
  <si>
    <t>Editorial</t>
  </si>
  <si>
    <t>Graphic Design</t>
  </si>
  <si>
    <t xml:space="preserve">This is lower as you could use template from original guide. </t>
  </si>
  <si>
    <t>International Film Versions</t>
  </si>
  <si>
    <t xml:space="preserve">Partner / Event Screenings </t>
  </si>
  <si>
    <t>Grant to grassroots orgs.</t>
  </si>
  <si>
    <t>This could support grassroots outeach support for organization, free tix for under-served audiences.</t>
  </si>
  <si>
    <t>Development: Partners &amp; Funders</t>
  </si>
  <si>
    <t>Braintrust meeting</t>
  </si>
  <si>
    <t>Foundation Proposal Writing</t>
  </si>
  <si>
    <t>Venue</t>
  </si>
  <si>
    <t>Equipment</t>
  </si>
  <si>
    <t>Catering</t>
  </si>
  <si>
    <t>Guest travel / hospitality</t>
  </si>
  <si>
    <t>This assumes a minimum of three event screenings, e.g. one in each major market for the film</t>
  </si>
  <si>
    <t>This is a low avge, presumes at least one is free, others could be higher.</t>
  </si>
  <si>
    <t xml:space="preserve">Materials </t>
  </si>
  <si>
    <t>Travel or Honoraria</t>
  </si>
  <si>
    <t>Allow for honoraria for meeting participants where appropriate.</t>
  </si>
  <si>
    <t>Color printing, binder, white board, sharpies, post-its,  etc.</t>
  </si>
  <si>
    <t>The # of guests is an average for screnigns ranging from 50 to 150 guests.</t>
  </si>
  <si>
    <t>You may need car service or full travel for film subjects and other special guests</t>
  </si>
  <si>
    <t xml:space="preserve">Hotel nights is 8 days total, times two people. </t>
  </si>
  <si>
    <t>We allowed for three trips, two fligths, one train or bus.</t>
  </si>
  <si>
    <t>This is for brain trust mtg, partner event or funder cultivation meeting.</t>
  </si>
  <si>
    <t>This covers taxis and miscellaneous travel for team throughout the year.</t>
  </si>
  <si>
    <t>This is a low per diem for major cities.</t>
  </si>
  <si>
    <t>Language Versions</t>
  </si>
  <si>
    <t xml:space="preserve">Dubs for international </t>
  </si>
  <si>
    <t>Content Creation &amp; Curation</t>
  </si>
  <si>
    <t>Social Media Management</t>
  </si>
  <si>
    <t>This is for social media coverage and/or graphic design beyond initial website and poster art.</t>
  </si>
  <si>
    <t xml:space="preserve">This could be the campaign strategy consultant, or a 1-time fee to a firm. </t>
  </si>
  <si>
    <t>Light breakfast and a lunch for 20 people.</t>
  </si>
  <si>
    <t xml:space="preserve">Suggested rate is 10% of budget.  Bring someone on once you get </t>
  </si>
  <si>
    <t>first funding to devise evaluation process in advance.</t>
  </si>
  <si>
    <t>This is aprox 2.5% of total.</t>
  </si>
  <si>
    <t>Presumes you hire a senior strategist to design the campaign with you.</t>
  </si>
  <si>
    <t>Ideally, you would have a full-time coordinator or assistant. :)</t>
  </si>
  <si>
    <t>You may need a lot of support during theatrical or center of campaign.</t>
  </si>
  <si>
    <t>trips ^</t>
  </si>
  <si>
    <t>people ^</t>
  </si>
  <si>
    <t>Crowd-source &amp; card fees</t>
  </si>
  <si>
    <t>Allows for custom content online or for partner org.</t>
  </si>
  <si>
    <t>While the campaign strategist or filmmakers may write the guide</t>
  </si>
  <si>
    <t>there are specialists who do this, its time intensice and worth hiring someone.</t>
  </si>
  <si>
    <t>This is printouts or presentation for potential funders or big partners.</t>
  </si>
  <si>
    <t>#</t>
  </si>
  <si>
    <t>% fee</t>
  </si>
  <si>
    <t>These vary by platform.</t>
  </si>
  <si>
    <t>These vary but average is 7%.</t>
  </si>
  <si>
    <t>Campaign Oversight - post release</t>
  </si>
  <si>
    <t>Campaign Oversight- during release</t>
  </si>
  <si>
    <t>This could be the strategist, someone working for them, or the filmmaker. This is NOT full time.</t>
  </si>
  <si>
    <t>This is approx. 1/4 time, key final push on educational, complete campaign funding reports.</t>
  </si>
  <si>
    <t>This sample rate is for a desk in a co-working space.</t>
  </si>
  <si>
    <t>TBD</t>
  </si>
  <si>
    <t>This allow 3 full days @ $750, consider fixed fee for master template &amp; 2-3 iterations.</t>
  </si>
  <si>
    <t>Catering - two events</t>
  </si>
  <si>
    <t xml:space="preserve">This assumes the producer is paying others to do the campaign. </t>
  </si>
  <si>
    <t>Nice to be able to pay filmmaker to do partner events.</t>
  </si>
  <si>
    <t>Ideally, you'd have a publicist working on the campaign in addition to the film publicist.</t>
  </si>
  <si>
    <t>This is below market rate.</t>
  </si>
  <si>
    <t>The campaign plays out over a year, this presumes a 2 month development phase, an intensive phase 6 month during and just after  theatrical release, and follow-up on evaluation and reports to funders.</t>
  </si>
  <si>
    <t xml:space="preserve">GREAT FILM NAME HEE 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</si>
</sst>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&quot;$&quot;* #,##0&quot; &quot;;&quot; &quot;&quot;$&quot;* \(#,##0\);&quot; &quot;&quot;$&quot;* &quot;-&quot;??&quot; &quot;"/>
    <numFmt numFmtId="173" formatCode="&quot; &quot;&quot;$&quot;* #,##0.00&quot; &quot;;&quot; &quot;&quot;$&quot;* \(#,##0.00\);&quot; &quot;&quot;$&quot;* &quot;-&quot;??&quot; &quot;"/>
    <numFmt numFmtId="174" formatCode="&quot; &quot;* #,##0&quot; &quot;;&quot; &quot;* \(#,##0\);&quot; &quot;* &quot;-&quot;??&quot; &quot;"/>
    <numFmt numFmtId="175" formatCode="&quot;$&quot;#,##0.00"/>
    <numFmt numFmtId="176" formatCode="&quot;$&quot;#,##0.0"/>
    <numFmt numFmtId="177" formatCode="&quot;$&quot;#,##0"/>
    <numFmt numFmtId="178" formatCode="_(* #,##0.0_);_(* \(#,##0.0\);_(* &quot;-&quot;??_);_(@_)"/>
    <numFmt numFmtId="179" formatCode="_(* #,##0_);_(* \(#,##0\);_(* &quot;-&quot;??_);_(@_)"/>
    <numFmt numFmtId="180" formatCode="&quot; &quot;&quot;$&quot;* #,##0.0&quot; &quot;;&quot; &quot;&quot;$&quot;* \(#,##0.0\);&quot; &quot;&quot;$&quot;* &quot;-&quot;??&quot; &quot;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  <numFmt numFmtId="183" formatCode="m/d"/>
    <numFmt numFmtId="184" formatCode="_(&quot;$&quot;* #,##0.0_);_(&quot;$&quot;* \(#,##0.0\);_(&quot;$&quot;* &quot;-&quot;?_);_(@_)"/>
    <numFmt numFmtId="185" formatCode="0.0"/>
  </numFmts>
  <fonts count="70">
    <font>
      <sz val="12"/>
      <color indexed="8"/>
      <name val="Verdana"/>
      <family val="0"/>
    </font>
    <font>
      <sz val="10"/>
      <color indexed="9"/>
      <name val="Helvetica Neue"/>
      <family val="0"/>
    </font>
    <font>
      <b/>
      <sz val="14"/>
      <color indexed="9"/>
      <name val="Helvetica Neue"/>
      <family val="0"/>
    </font>
    <font>
      <sz val="10"/>
      <color indexed="11"/>
      <name val="Helvetica Neue"/>
      <family val="0"/>
    </font>
    <font>
      <sz val="8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61"/>
      <name val="Verdana"/>
      <family val="0"/>
    </font>
    <font>
      <b/>
      <sz val="10"/>
      <color indexed="9"/>
      <name val="Arial Narrow"/>
      <family val="0"/>
    </font>
    <font>
      <sz val="10"/>
      <color indexed="9"/>
      <name val="Arial Narrow"/>
      <family val="0"/>
    </font>
    <font>
      <sz val="10"/>
      <name val="Arial Narrow"/>
      <family val="2"/>
    </font>
    <font>
      <b/>
      <sz val="10"/>
      <name val="Arial Narrow"/>
      <family val="0"/>
    </font>
    <font>
      <i/>
      <sz val="10"/>
      <name val="Arial Narrow"/>
      <family val="0"/>
    </font>
    <font>
      <b/>
      <sz val="10"/>
      <name val="Verdana"/>
      <family val="0"/>
    </font>
    <font>
      <sz val="12"/>
      <name val="Verdana"/>
      <family val="0"/>
    </font>
    <font>
      <b/>
      <sz val="12"/>
      <color indexed="8"/>
      <name val="Verdana"/>
      <family val="0"/>
    </font>
    <font>
      <sz val="10"/>
      <color indexed="8"/>
      <name val="Verdana"/>
      <family val="0"/>
    </font>
    <font>
      <sz val="11"/>
      <color indexed="8"/>
      <name val="Verdana"/>
      <family val="0"/>
    </font>
    <font>
      <b/>
      <sz val="11"/>
      <name val="Verdana"/>
      <family val="0"/>
    </font>
    <font>
      <b/>
      <sz val="10"/>
      <color indexed="8"/>
      <name val="Arial Narrow"/>
      <family val="0"/>
    </font>
    <font>
      <b/>
      <sz val="11"/>
      <name val="Arial Narrow"/>
      <family val="2"/>
    </font>
    <font>
      <sz val="11"/>
      <color indexed="8"/>
      <name val="Arial Narrow"/>
      <family val="0"/>
    </font>
    <font>
      <sz val="11"/>
      <name val="Arial Narrow"/>
      <family val="0"/>
    </font>
    <font>
      <sz val="12"/>
      <name val="Arial Narrow"/>
      <family val="0"/>
    </font>
    <font>
      <sz val="12"/>
      <color indexed="8"/>
      <name val="Arial Narrow"/>
      <family val="2"/>
    </font>
    <font>
      <i/>
      <sz val="12"/>
      <color indexed="8"/>
      <name val="Arial Narrow"/>
      <family val="0"/>
    </font>
    <font>
      <b/>
      <sz val="12"/>
      <color indexed="8"/>
      <name val="Arial Narrow"/>
      <family val="0"/>
    </font>
    <font>
      <b/>
      <sz val="12"/>
      <name val="Arial Narrow"/>
      <family val="0"/>
    </font>
    <font>
      <sz val="11"/>
      <color indexed="9"/>
      <name val="Arial Narrow"/>
      <family val="0"/>
    </font>
    <font>
      <b/>
      <sz val="11"/>
      <color indexed="9"/>
      <name val="Arial Narrow"/>
      <family val="0"/>
    </font>
    <font>
      <i/>
      <sz val="11"/>
      <name val="Arial Narrow"/>
      <family val="0"/>
    </font>
    <font>
      <b/>
      <sz val="10"/>
      <color indexed="53"/>
      <name val="Arial Narrow"/>
      <family val="0"/>
    </font>
    <font>
      <sz val="11"/>
      <color indexed="54"/>
      <name val="Arial Narrow"/>
      <family val="0"/>
    </font>
    <font>
      <sz val="11"/>
      <color indexed="10"/>
      <name val="Arial Narrow"/>
      <family val="0"/>
    </font>
    <font>
      <b/>
      <sz val="8"/>
      <color indexed="9"/>
      <name val="Arial Narrow"/>
      <family val="0"/>
    </font>
    <font>
      <sz val="12"/>
      <color indexed="8"/>
      <name val="Calibri"/>
      <family val="2"/>
    </font>
    <font>
      <sz val="12"/>
      <color indexed="22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22"/>
      <name val="Calibri"/>
      <family val="2"/>
    </font>
    <font>
      <i/>
      <sz val="12"/>
      <color indexed="11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1"/>
      <color indexed="16"/>
      <name val="Arial Narrow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5" tint="-0.4999699890613556"/>
      <name val="Arial Narrow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182" fontId="8" fillId="0" borderId="0" xfId="0" applyNumberFormat="1" applyFont="1" applyFill="1" applyAlignment="1">
      <alignment/>
    </xf>
    <xf numFmtId="182" fontId="10" fillId="0" borderId="10" xfId="0" applyNumberFormat="1" applyFont="1" applyFill="1" applyBorder="1" applyAlignment="1">
      <alignment wrapText="1"/>
    </xf>
    <xf numFmtId="182" fontId="7" fillId="0" borderId="0" xfId="0" applyNumberFormat="1" applyFont="1" applyFill="1" applyAlignment="1">
      <alignment/>
    </xf>
    <xf numFmtId="182" fontId="9" fillId="0" borderId="11" xfId="0" applyNumberFormat="1" applyFont="1" applyFill="1" applyBorder="1" applyAlignment="1">
      <alignment/>
    </xf>
    <xf numFmtId="182" fontId="10" fillId="0" borderId="11" xfId="0" applyNumberFormat="1" applyFont="1" applyFill="1" applyBorder="1" applyAlignment="1">
      <alignment wrapText="1"/>
    </xf>
    <xf numFmtId="182" fontId="9" fillId="0" borderId="11" xfId="0" applyNumberFormat="1" applyFont="1" applyFill="1" applyBorder="1" applyAlignment="1">
      <alignment wrapText="1"/>
    </xf>
    <xf numFmtId="182" fontId="9" fillId="0" borderId="0" xfId="0" applyNumberFormat="1" applyFont="1" applyFill="1" applyBorder="1" applyAlignment="1">
      <alignment wrapText="1"/>
    </xf>
    <xf numFmtId="182" fontId="10" fillId="0" borderId="0" xfId="0" applyNumberFormat="1" applyFont="1" applyFill="1" applyBorder="1" applyAlignment="1">
      <alignment wrapText="1"/>
    </xf>
    <xf numFmtId="182" fontId="10" fillId="0" borderId="10" xfId="0" applyNumberFormat="1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/>
    </xf>
    <xf numFmtId="182" fontId="10" fillId="0" borderId="13" xfId="0" applyNumberFormat="1" applyFont="1" applyFill="1" applyBorder="1" applyAlignment="1" quotePrefix="1">
      <alignment horizontal="center"/>
    </xf>
    <xf numFmtId="182" fontId="10" fillId="33" borderId="14" xfId="0" applyNumberFormat="1" applyFont="1" applyFill="1" applyBorder="1" applyAlignment="1">
      <alignment wrapText="1"/>
    </xf>
    <xf numFmtId="182" fontId="10" fillId="33" borderId="14" xfId="0" applyNumberFormat="1" applyFont="1" applyFill="1" applyBorder="1" applyAlignment="1">
      <alignment/>
    </xf>
    <xf numFmtId="182" fontId="10" fillId="0" borderId="11" xfId="0" applyNumberFormat="1" applyFont="1" applyFill="1" applyBorder="1" applyAlignment="1">
      <alignment horizontal="center" wrapText="1"/>
    </xf>
    <xf numFmtId="182" fontId="9" fillId="33" borderId="11" xfId="0" applyNumberFormat="1" applyFont="1" applyFill="1" applyBorder="1" applyAlignment="1">
      <alignment wrapText="1"/>
    </xf>
    <xf numFmtId="182" fontId="10" fillId="33" borderId="15" xfId="0" applyNumberFormat="1" applyFont="1" applyFill="1" applyBorder="1" applyAlignment="1">
      <alignment vertical="center" wrapText="1"/>
    </xf>
    <xf numFmtId="182" fontId="9" fillId="0" borderId="0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 quotePrefix="1">
      <alignment horizontal="center"/>
    </xf>
    <xf numFmtId="182" fontId="7" fillId="0" borderId="0" xfId="0" applyNumberFormat="1" applyFont="1" applyFill="1" applyBorder="1" applyAlignment="1">
      <alignment/>
    </xf>
    <xf numFmtId="0" fontId="10" fillId="0" borderId="13" xfId="0" applyNumberFormat="1" applyFont="1" applyFill="1" applyBorder="1" applyAlignment="1" quotePrefix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1" fontId="10" fillId="0" borderId="16" xfId="0" applyNumberFormat="1" applyFont="1" applyFill="1" applyBorder="1" applyAlignment="1">
      <alignment horizontal="center"/>
    </xf>
    <xf numFmtId="1" fontId="10" fillId="0" borderId="12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182" fontId="10" fillId="0" borderId="16" xfId="0" applyNumberFormat="1" applyFont="1" applyFill="1" applyBorder="1" applyAlignment="1">
      <alignment horizontal="center"/>
    </xf>
    <xf numFmtId="0" fontId="10" fillId="33" borderId="17" xfId="0" applyNumberFormat="1" applyFont="1" applyFill="1" applyBorder="1" applyAlignment="1">
      <alignment horizontal="center"/>
    </xf>
    <xf numFmtId="0" fontId="10" fillId="33" borderId="18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182" fontId="10" fillId="33" borderId="17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2" fontId="10" fillId="0" borderId="0" xfId="0" applyNumberFormat="1" applyFont="1" applyFill="1" applyBorder="1" applyAlignment="1">
      <alignment horizontal="left" wrapText="1"/>
    </xf>
    <xf numFmtId="182" fontId="9" fillId="0" borderId="11" xfId="0" applyNumberFormat="1" applyFont="1" applyFill="1" applyBorder="1" applyAlignment="1">
      <alignment vertical="center" wrapText="1"/>
    </xf>
    <xf numFmtId="182" fontId="10" fillId="33" borderId="14" xfId="0" applyNumberFormat="1" applyFont="1" applyFill="1" applyBorder="1" applyAlignment="1">
      <alignment vertical="center" wrapText="1"/>
    </xf>
    <xf numFmtId="182" fontId="7" fillId="0" borderId="19" xfId="0" applyNumberFormat="1" applyFont="1" applyFill="1" applyBorder="1" applyAlignment="1">
      <alignment horizontal="center"/>
    </xf>
    <xf numFmtId="182" fontId="7" fillId="0" borderId="19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182" fontId="10" fillId="0" borderId="18" xfId="0" applyNumberFormat="1" applyFont="1" applyFill="1" applyBorder="1" applyAlignment="1">
      <alignment horizontal="center"/>
    </xf>
    <xf numFmtId="182" fontId="7" fillId="0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82" fontId="0" fillId="0" borderId="0" xfId="44" applyNumberFormat="1" applyFont="1" applyAlignment="1">
      <alignment/>
    </xf>
    <xf numFmtId="182" fontId="0" fillId="0" borderId="14" xfId="44" applyNumberFormat="1" applyFont="1" applyBorder="1" applyAlignment="1">
      <alignment/>
    </xf>
    <xf numFmtId="182" fontId="7" fillId="0" borderId="14" xfId="0" applyNumberFormat="1" applyFont="1" applyFill="1" applyBorder="1" applyAlignment="1">
      <alignment horizontal="center" wrapText="1"/>
    </xf>
    <xf numFmtId="182" fontId="10" fillId="0" borderId="22" xfId="44" applyNumberFormat="1" applyFont="1" applyFill="1" applyBorder="1" applyAlignment="1" quotePrefix="1">
      <alignment horizontal="center"/>
    </xf>
    <xf numFmtId="182" fontId="10" fillId="0" borderId="22" xfId="44" applyNumberFormat="1" applyFont="1" applyFill="1" applyBorder="1" applyAlignment="1">
      <alignment horizontal="center"/>
    </xf>
    <xf numFmtId="182" fontId="10" fillId="33" borderId="23" xfId="44" applyNumberFormat="1" applyFont="1" applyFill="1" applyBorder="1" applyAlignment="1">
      <alignment horizontal="center"/>
    </xf>
    <xf numFmtId="182" fontId="10" fillId="0" borderId="24" xfId="44" applyNumberFormat="1" applyFont="1" applyFill="1" applyBorder="1" applyAlignment="1">
      <alignment horizontal="center"/>
    </xf>
    <xf numFmtId="182" fontId="10" fillId="33" borderId="25" xfId="44" applyNumberFormat="1" applyFont="1" applyFill="1" applyBorder="1" applyAlignment="1">
      <alignment horizontal="center"/>
    </xf>
    <xf numFmtId="182" fontId="30" fillId="0" borderId="22" xfId="44" applyNumberFormat="1" applyFont="1" applyFill="1" applyBorder="1" applyAlignment="1" quotePrefix="1">
      <alignment horizontal="center"/>
    </xf>
    <xf numFmtId="182" fontId="10" fillId="0" borderId="26" xfId="44" applyNumberFormat="1" applyFont="1" applyFill="1" applyBorder="1" applyAlignment="1">
      <alignment horizontal="center"/>
    </xf>
    <xf numFmtId="182" fontId="10" fillId="0" borderId="26" xfId="44" applyNumberFormat="1" applyFont="1" applyFill="1" applyBorder="1" applyAlignment="1" quotePrefix="1">
      <alignment horizontal="center"/>
    </xf>
    <xf numFmtId="182" fontId="10" fillId="0" borderId="27" xfId="44" applyNumberFormat="1" applyFont="1" applyFill="1" applyBorder="1" applyAlignment="1">
      <alignment horizontal="center"/>
    </xf>
    <xf numFmtId="182" fontId="10" fillId="0" borderId="24" xfId="44" applyNumberFormat="1" applyFont="1" applyFill="1" applyBorder="1" applyAlignment="1" quotePrefix="1">
      <alignment horizontal="center"/>
    </xf>
    <xf numFmtId="182" fontId="30" fillId="0" borderId="26" xfId="44" applyNumberFormat="1" applyFont="1" applyFill="1" applyBorder="1" applyAlignment="1" quotePrefix="1">
      <alignment horizontal="center"/>
    </xf>
    <xf numFmtId="182" fontId="10" fillId="0" borderId="28" xfId="44" applyNumberFormat="1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13" fillId="0" borderId="32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177" fontId="13" fillId="0" borderId="33" xfId="0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13" fillId="0" borderId="34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6" fillId="0" borderId="14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13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10" xfId="0" applyFont="1" applyFill="1" applyBorder="1" applyAlignment="1">
      <alignment horizontal="right"/>
    </xf>
    <xf numFmtId="177" fontId="0" fillId="0" borderId="0" xfId="0" applyNumberFormat="1" applyAlignment="1">
      <alignment/>
    </xf>
    <xf numFmtId="182" fontId="9" fillId="0" borderId="35" xfId="0" applyNumberFormat="1" applyFont="1" applyFill="1" applyBorder="1" applyAlignment="1">
      <alignment wrapText="1"/>
    </xf>
    <xf numFmtId="182" fontId="11" fillId="0" borderId="0" xfId="0" applyNumberFormat="1" applyFont="1" applyFill="1" applyBorder="1" applyAlignment="1">
      <alignment wrapText="1"/>
    </xf>
    <xf numFmtId="0" fontId="15" fillId="0" borderId="0" xfId="0" applyFont="1" applyAlignment="1">
      <alignment/>
    </xf>
    <xf numFmtId="177" fontId="0" fillId="0" borderId="14" xfId="44" applyNumberFormat="1" applyFont="1" applyBorder="1" applyAlignment="1">
      <alignment/>
    </xf>
    <xf numFmtId="177" fontId="7" fillId="0" borderId="20" xfId="0" applyNumberFormat="1" applyFont="1" applyFill="1" applyBorder="1" applyAlignment="1">
      <alignment wrapText="1"/>
    </xf>
    <xf numFmtId="177" fontId="0" fillId="0" borderId="21" xfId="44" applyNumberFormat="1" applyFont="1" applyBorder="1" applyAlignment="1">
      <alignment/>
    </xf>
    <xf numFmtId="177" fontId="0" fillId="0" borderId="0" xfId="44" applyNumberFormat="1" applyFont="1" applyAlignment="1">
      <alignment/>
    </xf>
    <xf numFmtId="0" fontId="18" fillId="0" borderId="15" xfId="0" applyFont="1" applyBorder="1" applyAlignment="1">
      <alignment horizontal="center"/>
    </xf>
    <xf numFmtId="0" fontId="22" fillId="0" borderId="36" xfId="0" applyFont="1" applyBorder="1" applyAlignment="1">
      <alignment/>
    </xf>
    <xf numFmtId="177" fontId="22" fillId="0" borderId="32" xfId="0" applyNumberFormat="1" applyFont="1" applyFill="1" applyBorder="1" applyAlignment="1">
      <alignment/>
    </xf>
    <xf numFmtId="0" fontId="20" fillId="0" borderId="0" xfId="0" applyFont="1" applyAlignment="1">
      <alignment/>
    </xf>
    <xf numFmtId="177" fontId="22" fillId="0" borderId="32" xfId="0" applyNumberFormat="1" applyFont="1" applyBorder="1" applyAlignment="1">
      <alignment/>
    </xf>
    <xf numFmtId="177" fontId="22" fillId="0" borderId="17" xfId="0" applyNumberFormat="1" applyFont="1" applyBorder="1" applyAlignment="1">
      <alignment/>
    </xf>
    <xf numFmtId="177" fontId="22" fillId="0" borderId="29" xfId="0" applyNumberFormat="1" applyFont="1" applyBorder="1" applyAlignment="1">
      <alignment/>
    </xf>
    <xf numFmtId="177" fontId="22" fillId="0" borderId="37" xfId="0" applyNumberFormat="1" applyFont="1" applyBorder="1" applyAlignment="1">
      <alignment/>
    </xf>
    <xf numFmtId="177" fontId="23" fillId="0" borderId="37" xfId="0" applyNumberFormat="1" applyFont="1" applyBorder="1" applyAlignment="1">
      <alignment/>
    </xf>
    <xf numFmtId="177" fontId="22" fillId="0" borderId="33" xfId="0" applyNumberFormat="1" applyFont="1" applyBorder="1" applyAlignment="1">
      <alignment/>
    </xf>
    <xf numFmtId="177" fontId="23" fillId="0" borderId="10" xfId="0" applyNumberFormat="1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16" xfId="0" applyFont="1" applyBorder="1" applyAlignment="1">
      <alignment/>
    </xf>
    <xf numFmtId="177" fontId="23" fillId="0" borderId="11" xfId="0" applyNumberFormat="1" applyFont="1" applyBorder="1" applyAlignment="1">
      <alignment/>
    </xf>
    <xf numFmtId="177" fontId="22" fillId="0" borderId="33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7" fontId="22" fillId="0" borderId="13" xfId="0" applyNumberFormat="1" applyFont="1" applyFill="1" applyBorder="1" applyAlignment="1">
      <alignment/>
    </xf>
    <xf numFmtId="0" fontId="23" fillId="0" borderId="38" xfId="0" applyFont="1" applyFill="1" applyBorder="1" applyAlignment="1">
      <alignment/>
    </xf>
    <xf numFmtId="0" fontId="23" fillId="0" borderId="31" xfId="0" applyFont="1" applyFill="1" applyBorder="1" applyAlignment="1">
      <alignment/>
    </xf>
    <xf numFmtId="177" fontId="23" fillId="0" borderId="31" xfId="0" applyNumberFormat="1" applyFont="1" applyFill="1" applyBorder="1" applyAlignment="1">
      <alignment/>
    </xf>
    <xf numFmtId="177" fontId="26" fillId="0" borderId="29" xfId="0" applyNumberFormat="1" applyFont="1" applyFill="1" applyBorder="1" applyAlignment="1">
      <alignment/>
    </xf>
    <xf numFmtId="177" fontId="22" fillId="0" borderId="29" xfId="0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/>
    </xf>
    <xf numFmtId="177" fontId="22" fillId="0" borderId="37" xfId="0" applyNumberFormat="1" applyFont="1" applyFill="1" applyBorder="1" applyAlignment="1">
      <alignment/>
    </xf>
    <xf numFmtId="0" fontId="25" fillId="0" borderId="14" xfId="0" applyFont="1" applyBorder="1" applyAlignment="1">
      <alignment/>
    </xf>
    <xf numFmtId="0" fontId="26" fillId="0" borderId="17" xfId="0" applyFont="1" applyBorder="1" applyAlignment="1">
      <alignment/>
    </xf>
    <xf numFmtId="0" fontId="23" fillId="0" borderId="14" xfId="0" applyFont="1" applyBorder="1" applyAlignment="1">
      <alignment/>
    </xf>
    <xf numFmtId="0" fontId="26" fillId="0" borderId="14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 quotePrefix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>
      <alignment/>
    </xf>
    <xf numFmtId="0" fontId="22" fillId="0" borderId="14" xfId="0" applyFont="1" applyBorder="1" applyAlignment="1">
      <alignment/>
    </xf>
    <xf numFmtId="177" fontId="22" fillId="0" borderId="14" xfId="0" applyNumberFormat="1" applyFont="1" applyBorder="1" applyAlignment="1">
      <alignment/>
    </xf>
    <xf numFmtId="177" fontId="22" fillId="0" borderId="36" xfId="0" applyNumberFormat="1" applyFont="1" applyBorder="1" applyAlignment="1">
      <alignment/>
    </xf>
    <xf numFmtId="0" fontId="25" fillId="0" borderId="0" xfId="0" applyFont="1" applyAlignment="1">
      <alignment/>
    </xf>
    <xf numFmtId="0" fontId="26" fillId="0" borderId="13" xfId="0" applyFont="1" applyFill="1" applyBorder="1" applyAlignment="1">
      <alignment/>
    </xf>
    <xf numFmtId="0" fontId="23" fillId="0" borderId="13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26" fillId="0" borderId="30" xfId="0" applyFont="1" applyFill="1" applyBorder="1" applyAlignment="1">
      <alignment/>
    </xf>
    <xf numFmtId="177" fontId="23" fillId="0" borderId="31" xfId="0" applyNumberFormat="1" applyFont="1" applyBorder="1" applyAlignment="1">
      <alignment/>
    </xf>
    <xf numFmtId="0" fontId="26" fillId="0" borderId="13" xfId="0" applyFont="1" applyBorder="1" applyAlignment="1">
      <alignment/>
    </xf>
    <xf numFmtId="0" fontId="22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6" fillId="0" borderId="30" xfId="0" applyFont="1" applyBorder="1" applyAlignment="1">
      <alignment/>
    </xf>
    <xf numFmtId="177" fontId="26" fillId="0" borderId="31" xfId="0" applyNumberFormat="1" applyFont="1" applyBorder="1" applyAlignment="1">
      <alignment/>
    </xf>
    <xf numFmtId="177" fontId="26" fillId="0" borderId="29" xfId="0" applyNumberFormat="1" applyFont="1" applyBorder="1" applyAlignment="1">
      <alignment/>
    </xf>
    <xf numFmtId="0" fontId="25" fillId="0" borderId="0" xfId="0" applyFont="1" applyBorder="1" applyAlignment="1">
      <alignment/>
    </xf>
    <xf numFmtId="177" fontId="22" fillId="0" borderId="34" xfId="0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0" fontId="25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177" fontId="23" fillId="0" borderId="10" xfId="0" applyNumberFormat="1" applyFont="1" applyFill="1" applyBorder="1" applyAlignment="1">
      <alignment/>
    </xf>
    <xf numFmtId="182" fontId="19" fillId="0" borderId="12" xfId="0" applyNumberFormat="1" applyFont="1" applyFill="1" applyBorder="1" applyAlignment="1">
      <alignment horizontal="left"/>
    </xf>
    <xf numFmtId="182" fontId="27" fillId="0" borderId="10" xfId="0" applyNumberFormat="1" applyFont="1" applyFill="1" applyBorder="1" applyAlignment="1">
      <alignment/>
    </xf>
    <xf numFmtId="1" fontId="21" fillId="0" borderId="10" xfId="44" applyNumberFormat="1" applyFont="1" applyFill="1" applyBorder="1" applyAlignment="1">
      <alignment/>
    </xf>
    <xf numFmtId="182" fontId="21" fillId="0" borderId="10" xfId="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/>
    </xf>
    <xf numFmtId="182" fontId="19" fillId="0" borderId="10" xfId="0" applyNumberFormat="1" applyFont="1" applyFill="1" applyBorder="1" applyAlignment="1">
      <alignment/>
    </xf>
    <xf numFmtId="182" fontId="20" fillId="0" borderId="0" xfId="0" applyNumberFormat="1" applyFont="1" applyAlignment="1">
      <alignment/>
    </xf>
    <xf numFmtId="182" fontId="27" fillId="0" borderId="0" xfId="0" applyNumberFormat="1" applyFont="1" applyFill="1" applyBorder="1" applyAlignment="1">
      <alignment/>
    </xf>
    <xf numFmtId="182" fontId="27" fillId="0" borderId="0" xfId="0" applyNumberFormat="1" applyFont="1" applyFill="1" applyAlignment="1">
      <alignment/>
    </xf>
    <xf numFmtId="182" fontId="19" fillId="0" borderId="16" xfId="0" applyNumberFormat="1" applyFont="1" applyFill="1" applyBorder="1" applyAlignment="1">
      <alignment horizontal="center"/>
    </xf>
    <xf numFmtId="182" fontId="19" fillId="0" borderId="11" xfId="0" applyNumberFormat="1" applyFont="1" applyFill="1" applyBorder="1" applyAlignment="1">
      <alignment wrapText="1"/>
    </xf>
    <xf numFmtId="1" fontId="19" fillId="0" borderId="11" xfId="44" applyNumberFormat="1" applyFont="1" applyFill="1" applyBorder="1" applyAlignment="1">
      <alignment/>
    </xf>
    <xf numFmtId="182" fontId="19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/>
    </xf>
    <xf numFmtId="182" fontId="21" fillId="0" borderId="11" xfId="0" applyNumberFormat="1" applyFont="1" applyFill="1" applyBorder="1" applyAlignment="1">
      <alignment/>
    </xf>
    <xf numFmtId="182" fontId="28" fillId="0" borderId="19" xfId="0" applyNumberFormat="1" applyFont="1" applyFill="1" applyBorder="1" applyAlignment="1">
      <alignment horizontal="center"/>
    </xf>
    <xf numFmtId="182" fontId="19" fillId="0" borderId="17" xfId="0" applyNumberFormat="1" applyFont="1" applyFill="1" applyBorder="1" applyAlignment="1">
      <alignment horizontal="center"/>
    </xf>
    <xf numFmtId="1" fontId="21" fillId="0" borderId="14" xfId="44" applyNumberFormat="1" applyFont="1" applyFill="1" applyBorder="1" applyAlignment="1">
      <alignment horizontal="center" wrapText="1"/>
    </xf>
    <xf numFmtId="182" fontId="21" fillId="0" borderId="14" xfId="0" applyNumberFormat="1" applyFont="1" applyFill="1" applyBorder="1" applyAlignment="1">
      <alignment horizontal="center" wrapText="1"/>
    </xf>
    <xf numFmtId="0" fontId="21" fillId="0" borderId="14" xfId="0" applyNumberFormat="1" applyFont="1" applyFill="1" applyBorder="1" applyAlignment="1">
      <alignment horizontal="center" wrapText="1"/>
    </xf>
    <xf numFmtId="182" fontId="19" fillId="0" borderId="14" xfId="0" applyNumberFormat="1" applyFont="1" applyFill="1" applyBorder="1" applyAlignment="1">
      <alignment horizontal="center" wrapText="1"/>
    </xf>
    <xf numFmtId="182" fontId="21" fillId="0" borderId="36" xfId="0" applyNumberFormat="1" applyFont="1" applyFill="1" applyBorder="1" applyAlignment="1">
      <alignment horizontal="center" wrapText="1"/>
    </xf>
    <xf numFmtId="0" fontId="19" fillId="0" borderId="13" xfId="0" applyNumberFormat="1" applyFont="1" applyFill="1" applyBorder="1" applyAlignment="1" quotePrefix="1">
      <alignment horizontal="center"/>
    </xf>
    <xf numFmtId="182" fontId="19" fillId="0" borderId="0" xfId="0" applyNumberFormat="1" applyFont="1" applyFill="1" applyBorder="1" applyAlignment="1">
      <alignment horizontal="left" wrapText="1"/>
    </xf>
    <xf numFmtId="1" fontId="21" fillId="0" borderId="0" xfId="44" applyNumberFormat="1" applyFont="1" applyFill="1" applyBorder="1" applyAlignment="1">
      <alignment/>
    </xf>
    <xf numFmtId="182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/>
    </xf>
    <xf numFmtId="182" fontId="19" fillId="0" borderId="0" xfId="0" applyNumberFormat="1" applyFont="1" applyFill="1" applyBorder="1" applyAlignment="1">
      <alignment/>
    </xf>
    <xf numFmtId="182" fontId="21" fillId="0" borderId="32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horizontal="center"/>
    </xf>
    <xf numFmtId="182" fontId="21" fillId="0" borderId="0" xfId="0" applyNumberFormat="1" applyFont="1" applyFill="1" applyBorder="1" applyAlignment="1">
      <alignment wrapText="1"/>
    </xf>
    <xf numFmtId="182" fontId="27" fillId="0" borderId="0" xfId="42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center"/>
    </xf>
    <xf numFmtId="182" fontId="21" fillId="0" borderId="33" xfId="0" applyNumberFormat="1" applyFont="1" applyFill="1" applyBorder="1" applyAlignment="1">
      <alignment/>
    </xf>
    <xf numFmtId="0" fontId="19" fillId="33" borderId="17" xfId="0" applyNumberFormat="1" applyFont="1" applyFill="1" applyBorder="1" applyAlignment="1">
      <alignment horizontal="center"/>
    </xf>
    <xf numFmtId="182" fontId="19" fillId="33" borderId="14" xfId="0" applyNumberFormat="1" applyFont="1" applyFill="1" applyBorder="1" applyAlignment="1">
      <alignment wrapText="1"/>
    </xf>
    <xf numFmtId="1" fontId="21" fillId="33" borderId="14" xfId="44" applyNumberFormat="1" applyFont="1" applyFill="1" applyBorder="1" applyAlignment="1">
      <alignment/>
    </xf>
    <xf numFmtId="182" fontId="21" fillId="33" borderId="14" xfId="0" applyNumberFormat="1" applyFont="1" applyFill="1" applyBorder="1" applyAlignment="1">
      <alignment/>
    </xf>
    <xf numFmtId="0" fontId="21" fillId="33" borderId="14" xfId="0" applyNumberFormat="1" applyFont="1" applyFill="1" applyBorder="1" applyAlignment="1">
      <alignment horizontal="center"/>
    </xf>
    <xf numFmtId="182" fontId="19" fillId="33" borderId="14" xfId="0" applyNumberFormat="1" applyFont="1" applyFill="1" applyBorder="1" applyAlignment="1">
      <alignment/>
    </xf>
    <xf numFmtId="182" fontId="21" fillId="33" borderId="36" xfId="0" applyNumberFormat="1" applyFont="1" applyFill="1" applyBorder="1" applyAlignment="1">
      <alignment/>
    </xf>
    <xf numFmtId="182" fontId="19" fillId="0" borderId="0" xfId="0" applyNumberFormat="1" applyFont="1" applyFill="1" applyBorder="1" applyAlignment="1">
      <alignment wrapText="1"/>
    </xf>
    <xf numFmtId="0" fontId="19" fillId="0" borderId="16" xfId="0" applyNumberFormat="1" applyFont="1" applyFill="1" applyBorder="1" applyAlignment="1">
      <alignment horizontal="center"/>
    </xf>
    <xf numFmtId="182" fontId="21" fillId="0" borderId="11" xfId="0" applyNumberFormat="1" applyFont="1" applyFill="1" applyBorder="1" applyAlignment="1">
      <alignment wrapText="1"/>
    </xf>
    <xf numFmtId="1" fontId="29" fillId="0" borderId="11" xfId="44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 horizontal="center"/>
    </xf>
    <xf numFmtId="10" fontId="21" fillId="0" borderId="11" xfId="0" applyNumberFormat="1" applyFont="1" applyFill="1" applyBorder="1" applyAlignment="1">
      <alignment/>
    </xf>
    <xf numFmtId="0" fontId="19" fillId="33" borderId="18" xfId="0" applyNumberFormat="1" applyFont="1" applyFill="1" applyBorder="1" applyAlignment="1">
      <alignment horizontal="center"/>
    </xf>
    <xf numFmtId="182" fontId="19" fillId="33" borderId="15" xfId="0" applyNumberFormat="1" applyFont="1" applyFill="1" applyBorder="1" applyAlignment="1">
      <alignment vertical="center" wrapText="1"/>
    </xf>
    <xf numFmtId="1" fontId="21" fillId="33" borderId="15" xfId="44" applyNumberFormat="1" applyFont="1" applyFill="1" applyBorder="1" applyAlignment="1">
      <alignment/>
    </xf>
    <xf numFmtId="182" fontId="21" fillId="33" borderId="15" xfId="0" applyNumberFormat="1" applyFont="1" applyFill="1" applyBorder="1" applyAlignment="1">
      <alignment/>
    </xf>
    <xf numFmtId="0" fontId="21" fillId="33" borderId="15" xfId="0" applyNumberFormat="1" applyFont="1" applyFill="1" applyBorder="1" applyAlignment="1">
      <alignment horizontal="center"/>
    </xf>
    <xf numFmtId="182" fontId="19" fillId="33" borderId="15" xfId="0" applyNumberFormat="1" applyFont="1" applyFill="1" applyBorder="1" applyAlignment="1">
      <alignment/>
    </xf>
    <xf numFmtId="182" fontId="21" fillId="33" borderId="39" xfId="0" applyNumberFormat="1" applyFont="1" applyFill="1" applyBorder="1" applyAlignment="1">
      <alignment/>
    </xf>
    <xf numFmtId="182" fontId="27" fillId="0" borderId="14" xfId="0" applyNumberFormat="1" applyFont="1" applyFill="1" applyBorder="1" applyAlignment="1">
      <alignment/>
    </xf>
    <xf numFmtId="182" fontId="31" fillId="0" borderId="13" xfId="0" applyNumberFormat="1" applyFont="1" applyFill="1" applyBorder="1" applyAlignment="1">
      <alignment/>
    </xf>
    <xf numFmtId="182" fontId="21" fillId="33" borderId="11" xfId="0" applyNumberFormat="1" applyFont="1" applyFill="1" applyBorder="1" applyAlignment="1">
      <alignment wrapText="1"/>
    </xf>
    <xf numFmtId="1" fontId="21" fillId="0" borderId="11" xfId="44" applyNumberFormat="1" applyFont="1" applyFill="1" applyBorder="1" applyAlignment="1">
      <alignment/>
    </xf>
    <xf numFmtId="182" fontId="31" fillId="0" borderId="11" xfId="0" applyNumberFormat="1" applyFont="1" applyFill="1" applyBorder="1" applyAlignment="1">
      <alignment/>
    </xf>
    <xf numFmtId="182" fontId="31" fillId="0" borderId="0" xfId="0" applyNumberFormat="1" applyFont="1" applyFill="1" applyBorder="1" applyAlignment="1">
      <alignment/>
    </xf>
    <xf numFmtId="182" fontId="19" fillId="0" borderId="11" xfId="0" applyNumberFormat="1" applyFont="1" applyBorder="1" applyAlignment="1">
      <alignment/>
    </xf>
    <xf numFmtId="182" fontId="27" fillId="0" borderId="11" xfId="0" applyNumberFormat="1" applyFont="1" applyFill="1" applyBorder="1" applyAlignment="1">
      <alignment/>
    </xf>
    <xf numFmtId="0" fontId="19" fillId="0" borderId="12" xfId="0" applyNumberFormat="1" applyFont="1" applyFill="1" applyBorder="1" applyAlignment="1">
      <alignment horizontal="center"/>
    </xf>
    <xf numFmtId="182" fontId="19" fillId="0" borderId="10" xfId="0" applyNumberFormat="1" applyFont="1" applyFill="1" applyBorder="1" applyAlignment="1">
      <alignment wrapText="1"/>
    </xf>
    <xf numFmtId="1" fontId="21" fillId="0" borderId="10" xfId="0" applyNumberFormat="1" applyFont="1" applyFill="1" applyBorder="1" applyAlignment="1">
      <alignment horizontal="center"/>
    </xf>
    <xf numFmtId="182" fontId="31" fillId="0" borderId="12" xfId="0" applyNumberFormat="1" applyFont="1" applyFill="1" applyBorder="1" applyAlignment="1">
      <alignment/>
    </xf>
    <xf numFmtId="182" fontId="19" fillId="0" borderId="0" xfId="0" applyNumberFormat="1" applyFont="1" applyBorder="1" applyAlignment="1">
      <alignment/>
    </xf>
    <xf numFmtId="182" fontId="19" fillId="0" borderId="37" xfId="0" applyNumberFormat="1" applyFont="1" applyFill="1" applyBorder="1" applyAlignment="1">
      <alignment/>
    </xf>
    <xf numFmtId="182" fontId="31" fillId="0" borderId="16" xfId="0" applyNumberFormat="1" applyFont="1" applyFill="1" applyBorder="1" applyAlignment="1">
      <alignment/>
    </xf>
    <xf numFmtId="182" fontId="19" fillId="0" borderId="10" xfId="0" applyNumberFormat="1" applyFont="1" applyFill="1" applyBorder="1" applyAlignment="1">
      <alignment vertical="center" wrapText="1"/>
    </xf>
    <xf numFmtId="182" fontId="21" fillId="0" borderId="0" xfId="0" applyNumberFormat="1" applyFont="1" applyFill="1" applyBorder="1" applyAlignment="1">
      <alignment vertical="center" wrapText="1"/>
    </xf>
    <xf numFmtId="170" fontId="21" fillId="0" borderId="0" xfId="0" applyNumberFormat="1" applyFont="1" applyFill="1" applyBorder="1" applyAlignment="1">
      <alignment/>
    </xf>
    <xf numFmtId="182" fontId="19" fillId="33" borderId="14" xfId="0" applyNumberFormat="1" applyFont="1" applyFill="1" applyBorder="1" applyAlignment="1">
      <alignment vertical="center" wrapText="1"/>
    </xf>
    <xf numFmtId="1" fontId="19" fillId="0" borderId="12" xfId="0" applyNumberFormat="1" applyFont="1" applyFill="1" applyBorder="1" applyAlignment="1" quotePrefix="1">
      <alignment horizontal="center"/>
    </xf>
    <xf numFmtId="182" fontId="21" fillId="0" borderId="12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 horizontal="center"/>
    </xf>
    <xf numFmtId="182" fontId="21" fillId="0" borderId="11" xfId="0" applyNumberFormat="1" applyFont="1" applyFill="1" applyBorder="1" applyAlignment="1">
      <alignment vertical="center" wrapText="1"/>
    </xf>
    <xf numFmtId="1" fontId="19" fillId="0" borderId="13" xfId="0" applyNumberFormat="1" applyFont="1" applyFill="1" applyBorder="1" applyAlignment="1" quotePrefix="1">
      <alignment horizontal="center"/>
    </xf>
    <xf numFmtId="182" fontId="21" fillId="0" borderId="13" xfId="0" applyNumberFormat="1" applyFont="1" applyFill="1" applyBorder="1" applyAlignment="1">
      <alignment/>
    </xf>
    <xf numFmtId="1" fontId="19" fillId="0" borderId="16" xfId="0" applyNumberFormat="1" applyFont="1" applyFill="1" applyBorder="1" applyAlignment="1">
      <alignment horizontal="center"/>
    </xf>
    <xf numFmtId="182" fontId="21" fillId="0" borderId="16" xfId="0" applyNumberFormat="1" applyFont="1" applyFill="1" applyBorder="1" applyAlignment="1">
      <alignment/>
    </xf>
    <xf numFmtId="1" fontId="19" fillId="0" borderId="16" xfId="0" applyNumberFormat="1" applyFont="1" applyFill="1" applyBorder="1" applyAlignment="1" quotePrefix="1">
      <alignment horizontal="center"/>
    </xf>
    <xf numFmtId="182" fontId="29" fillId="0" borderId="11" xfId="0" applyNumberFormat="1" applyFont="1" applyFill="1" applyBorder="1" applyAlignment="1">
      <alignment wrapText="1"/>
    </xf>
    <xf numFmtId="49" fontId="19" fillId="0" borderId="12" xfId="0" applyNumberFormat="1" applyFont="1" applyFill="1" applyBorder="1" applyAlignment="1">
      <alignment horizontal="center"/>
    </xf>
    <xf numFmtId="182" fontId="19" fillId="0" borderId="13" xfId="0" applyNumberFormat="1" applyFont="1" applyFill="1" applyBorder="1" applyAlignment="1" quotePrefix="1">
      <alignment horizontal="center"/>
    </xf>
    <xf numFmtId="0" fontId="19" fillId="0" borderId="12" xfId="0" applyNumberFormat="1" applyFont="1" applyFill="1" applyBorder="1" applyAlignment="1" quotePrefix="1">
      <alignment horizontal="center"/>
    </xf>
    <xf numFmtId="182" fontId="21" fillId="0" borderId="40" xfId="0" applyNumberFormat="1" applyFont="1" applyFill="1" applyBorder="1" applyAlignment="1">
      <alignment/>
    </xf>
    <xf numFmtId="182" fontId="19" fillId="33" borderId="17" xfId="0" applyNumberFormat="1" applyFont="1" applyFill="1" applyBorder="1" applyAlignment="1">
      <alignment horizontal="center"/>
    </xf>
    <xf numFmtId="182" fontId="19" fillId="0" borderId="11" xfId="0" applyNumberFormat="1" applyFont="1" applyFill="1" applyBorder="1" applyAlignment="1">
      <alignment horizontal="center" wrapText="1"/>
    </xf>
    <xf numFmtId="1" fontId="21" fillId="0" borderId="11" xfId="44" applyNumberFormat="1" applyFont="1" applyFill="1" applyBorder="1" applyAlignment="1">
      <alignment horizontal="center" wrapText="1"/>
    </xf>
    <xf numFmtId="182" fontId="21" fillId="0" borderId="11" xfId="0" applyNumberFormat="1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182" fontId="21" fillId="0" borderId="33" xfId="0" applyNumberFormat="1" applyFont="1" applyFill="1" applyBorder="1" applyAlignment="1">
      <alignment horizontal="center" wrapText="1"/>
    </xf>
    <xf numFmtId="182" fontId="32" fillId="0" borderId="33" xfId="0" applyNumberFormat="1" applyFont="1" applyFill="1" applyBorder="1" applyAlignment="1">
      <alignment horizontal="center" wrapText="1"/>
    </xf>
    <xf numFmtId="182" fontId="29" fillId="0" borderId="10" xfId="0" applyNumberFormat="1" applyFont="1" applyFill="1" applyBorder="1" applyAlignment="1">
      <alignment horizontal="center"/>
    </xf>
    <xf numFmtId="182" fontId="29" fillId="0" borderId="10" xfId="0" applyNumberFormat="1" applyFont="1" applyFill="1" applyBorder="1" applyAlignment="1">
      <alignment/>
    </xf>
    <xf numFmtId="182" fontId="28" fillId="0" borderId="0" xfId="0" applyNumberFormat="1" applyFont="1" applyFill="1" applyAlignment="1">
      <alignment horizontal="center"/>
    </xf>
    <xf numFmtId="1" fontId="27" fillId="0" borderId="0" xfId="44" applyNumberFormat="1" applyFont="1" applyFill="1" applyAlignment="1">
      <alignment/>
    </xf>
    <xf numFmtId="0" fontId="27" fillId="0" borderId="0" xfId="0" applyNumberFormat="1" applyFont="1" applyFill="1" applyAlignment="1">
      <alignment horizontal="center"/>
    </xf>
    <xf numFmtId="182" fontId="28" fillId="0" borderId="0" xfId="0" applyNumberFormat="1" applyFont="1" applyFill="1" applyAlignment="1">
      <alignment/>
    </xf>
    <xf numFmtId="182" fontId="21" fillId="0" borderId="0" xfId="0" applyNumberFormat="1" applyFont="1" applyFill="1" applyAlignment="1">
      <alignment/>
    </xf>
    <xf numFmtId="10" fontId="21" fillId="0" borderId="0" xfId="0" applyNumberFormat="1" applyFont="1" applyFill="1" applyAlignment="1">
      <alignment/>
    </xf>
    <xf numFmtId="182" fontId="27" fillId="0" borderId="0" xfId="0" applyNumberFormat="1" applyFont="1" applyFill="1" applyAlignment="1">
      <alignment horizontal="center"/>
    </xf>
    <xf numFmtId="0" fontId="32" fillId="0" borderId="40" xfId="0" applyFont="1" applyBorder="1" applyAlignment="1">
      <alignment/>
    </xf>
    <xf numFmtId="0" fontId="32" fillId="0" borderId="0" xfId="0" applyFont="1" applyAlignment="1">
      <alignment/>
    </xf>
    <xf numFmtId="0" fontId="32" fillId="0" borderId="35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1" xfId="0" applyFont="1" applyBorder="1" applyAlignment="1">
      <alignment/>
    </xf>
    <xf numFmtId="182" fontId="32" fillId="0" borderId="0" xfId="0" applyNumberFormat="1" applyFont="1" applyAlignment="1">
      <alignment/>
    </xf>
    <xf numFmtId="182" fontId="32" fillId="0" borderId="0" xfId="0" applyNumberFormat="1" applyFont="1" applyBorder="1" applyAlignment="1">
      <alignment/>
    </xf>
    <xf numFmtId="0" fontId="32" fillId="0" borderId="0" xfId="0" applyFont="1" applyAlignment="1" quotePrefix="1">
      <alignment/>
    </xf>
    <xf numFmtId="0" fontId="32" fillId="0" borderId="10" xfId="0" applyFont="1" applyBorder="1" applyAlignment="1">
      <alignment/>
    </xf>
    <xf numFmtId="0" fontId="32" fillId="0" borderId="0" xfId="0" applyFont="1" applyBorder="1" applyAlignment="1" quotePrefix="1">
      <alignment/>
    </xf>
    <xf numFmtId="170" fontId="32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182" fontId="10" fillId="0" borderId="36" xfId="0" applyNumberFormat="1" applyFont="1" applyFill="1" applyBorder="1" applyAlignment="1">
      <alignment horizontal="center"/>
    </xf>
    <xf numFmtId="182" fontId="7" fillId="0" borderId="36" xfId="0" applyNumberFormat="1" applyFont="1" applyFill="1" applyBorder="1" applyAlignment="1">
      <alignment horizontal="center" wrapText="1"/>
    </xf>
    <xf numFmtId="182" fontId="18" fillId="0" borderId="36" xfId="0" applyNumberFormat="1" applyFont="1" applyBorder="1" applyAlignment="1">
      <alignment horizontal="center" wrapText="1"/>
    </xf>
    <xf numFmtId="182" fontId="7" fillId="0" borderId="36" xfId="44" applyNumberFormat="1" applyFont="1" applyFill="1" applyBorder="1" applyAlignment="1">
      <alignment horizontal="center" wrapText="1"/>
    </xf>
    <xf numFmtId="182" fontId="10" fillId="0" borderId="13" xfId="44" applyNumberFormat="1" applyFont="1" applyFill="1" applyBorder="1" applyAlignment="1" quotePrefix="1">
      <alignment horizontal="center"/>
    </xf>
    <xf numFmtId="182" fontId="10" fillId="0" borderId="13" xfId="44" applyNumberFormat="1" applyFont="1" applyFill="1" applyBorder="1" applyAlignment="1">
      <alignment horizontal="center"/>
    </xf>
    <xf numFmtId="182" fontId="10" fillId="33" borderId="17" xfId="44" applyNumberFormat="1" applyFont="1" applyFill="1" applyBorder="1" applyAlignment="1">
      <alignment horizontal="center"/>
    </xf>
    <xf numFmtId="182" fontId="10" fillId="0" borderId="16" xfId="44" applyNumberFormat="1" applyFont="1" applyFill="1" applyBorder="1" applyAlignment="1">
      <alignment horizontal="center"/>
    </xf>
    <xf numFmtId="182" fontId="10" fillId="33" borderId="18" xfId="44" applyNumberFormat="1" applyFont="1" applyFill="1" applyBorder="1" applyAlignment="1">
      <alignment horizontal="center"/>
    </xf>
    <xf numFmtId="182" fontId="10" fillId="0" borderId="12" xfId="44" applyNumberFormat="1" applyFont="1" applyFill="1" applyBorder="1" applyAlignment="1">
      <alignment horizontal="center"/>
    </xf>
    <xf numFmtId="182" fontId="10" fillId="0" borderId="12" xfId="44" applyNumberFormat="1" applyFont="1" applyFill="1" applyBorder="1" applyAlignment="1" quotePrefix="1">
      <alignment horizontal="center"/>
    </xf>
    <xf numFmtId="182" fontId="10" fillId="0" borderId="33" xfId="44" applyNumberFormat="1" applyFont="1" applyFill="1" applyBorder="1" applyAlignment="1" quotePrefix="1">
      <alignment horizontal="center"/>
    </xf>
    <xf numFmtId="182" fontId="10" fillId="0" borderId="16" xfId="44" applyNumberFormat="1" applyFont="1" applyFill="1" applyBorder="1" applyAlignment="1" quotePrefix="1">
      <alignment horizontal="center"/>
    </xf>
    <xf numFmtId="182" fontId="10" fillId="0" borderId="32" xfId="44" applyNumberFormat="1" applyFont="1" applyFill="1" applyBorder="1" applyAlignment="1" quotePrefix="1">
      <alignment horizontal="center"/>
    </xf>
    <xf numFmtId="182" fontId="7" fillId="0" borderId="19" xfId="44" applyNumberFormat="1" applyFont="1" applyFill="1" applyBorder="1" applyAlignment="1">
      <alignment horizontal="center" wrapText="1"/>
    </xf>
    <xf numFmtId="182" fontId="33" fillId="0" borderId="36" xfId="44" applyNumberFormat="1" applyFont="1" applyFill="1" applyBorder="1" applyAlignment="1">
      <alignment horizontal="center" wrapText="1"/>
    </xf>
    <xf numFmtId="182" fontId="10" fillId="0" borderId="0" xfId="44" applyNumberFormat="1" applyFont="1" applyFill="1" applyBorder="1" applyAlignment="1" quotePrefix="1">
      <alignment horizontal="center"/>
    </xf>
    <xf numFmtId="182" fontId="10" fillId="0" borderId="0" xfId="44" applyNumberFormat="1" applyFont="1" applyFill="1" applyBorder="1" applyAlignment="1">
      <alignment horizontal="center"/>
    </xf>
    <xf numFmtId="182" fontId="10" fillId="33" borderId="14" xfId="44" applyNumberFormat="1" applyFont="1" applyFill="1" applyBorder="1" applyAlignment="1">
      <alignment horizontal="center"/>
    </xf>
    <xf numFmtId="182" fontId="10" fillId="0" borderId="11" xfId="44" applyNumberFormat="1" applyFont="1" applyFill="1" applyBorder="1" applyAlignment="1">
      <alignment horizontal="center"/>
    </xf>
    <xf numFmtId="182" fontId="10" fillId="33" borderId="15" xfId="44" applyNumberFormat="1" applyFont="1" applyFill="1" applyBorder="1" applyAlignment="1">
      <alignment horizontal="center"/>
    </xf>
    <xf numFmtId="182" fontId="9" fillId="0" borderId="0" xfId="44" applyNumberFormat="1" applyFont="1" applyFill="1" applyBorder="1" applyAlignment="1">
      <alignment horizontal="center"/>
    </xf>
    <xf numFmtId="182" fontId="10" fillId="0" borderId="10" xfId="44" applyNumberFormat="1" applyFont="1" applyFill="1" applyBorder="1" applyAlignment="1">
      <alignment horizontal="center"/>
    </xf>
    <xf numFmtId="182" fontId="9" fillId="0" borderId="11" xfId="44" applyNumberFormat="1" applyFont="1" applyFill="1" applyBorder="1" applyAlignment="1">
      <alignment horizontal="center"/>
    </xf>
    <xf numFmtId="182" fontId="10" fillId="33" borderId="36" xfId="44" applyNumberFormat="1" applyFont="1" applyFill="1" applyBorder="1" applyAlignment="1">
      <alignment horizontal="center"/>
    </xf>
    <xf numFmtId="182" fontId="10" fillId="0" borderId="10" xfId="44" applyNumberFormat="1" applyFont="1" applyFill="1" applyBorder="1" applyAlignment="1" quotePrefix="1">
      <alignment horizontal="center"/>
    </xf>
    <xf numFmtId="182" fontId="9" fillId="0" borderId="0" xfId="44" applyNumberFormat="1" applyFont="1" applyFill="1" applyBorder="1" applyAlignment="1" quotePrefix="1">
      <alignment horizontal="center"/>
    </xf>
    <xf numFmtId="182" fontId="9" fillId="0" borderId="10" xfId="44" applyNumberFormat="1" applyFont="1" applyFill="1" applyBorder="1" applyAlignment="1" quotePrefix="1">
      <alignment horizontal="center"/>
    </xf>
    <xf numFmtId="182" fontId="9" fillId="0" borderId="11" xfId="44" applyNumberFormat="1" applyFont="1" applyFill="1" applyBorder="1" applyAlignment="1" quotePrefix="1">
      <alignment horizontal="center"/>
    </xf>
    <xf numFmtId="182" fontId="9" fillId="0" borderId="10" xfId="44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182" fontId="7" fillId="0" borderId="13" xfId="44" applyNumberFormat="1" applyFont="1" applyFill="1" applyBorder="1" applyAlignment="1">
      <alignment horizontal="center" wrapText="1"/>
    </xf>
    <xf numFmtId="182" fontId="18" fillId="0" borderId="0" xfId="0" applyNumberFormat="1" applyFont="1" applyBorder="1" applyAlignment="1">
      <alignment horizontal="center" wrapText="1"/>
    </xf>
    <xf numFmtId="182" fontId="7" fillId="0" borderId="13" xfId="0" applyNumberFormat="1" applyFont="1" applyFill="1" applyBorder="1" applyAlignment="1">
      <alignment horizontal="center" wrapText="1"/>
    </xf>
    <xf numFmtId="182" fontId="69" fillId="0" borderId="36" xfId="0" applyNumberFormat="1" applyFont="1" applyFill="1" applyBorder="1" applyAlignment="1">
      <alignment horizont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11" xfId="0" applyFont="1" applyBorder="1" applyAlignment="1">
      <alignment/>
    </xf>
    <xf numFmtId="182" fontId="69" fillId="0" borderId="0" xfId="0" applyNumberFormat="1" applyFont="1" applyAlignment="1">
      <alignment/>
    </xf>
    <xf numFmtId="182" fontId="69" fillId="0" borderId="0" xfId="0" applyNumberFormat="1" applyFont="1" applyBorder="1" applyAlignment="1">
      <alignment/>
    </xf>
    <xf numFmtId="0" fontId="69" fillId="0" borderId="0" xfId="0" applyFont="1" applyAlignment="1" quotePrefix="1">
      <alignment/>
    </xf>
    <xf numFmtId="0" fontId="69" fillId="0" borderId="10" xfId="0" applyFont="1" applyBorder="1" applyAlignment="1">
      <alignment/>
    </xf>
    <xf numFmtId="0" fontId="69" fillId="0" borderId="0" xfId="0" applyFont="1" applyBorder="1" applyAlignment="1" quotePrefix="1">
      <alignment/>
    </xf>
    <xf numFmtId="0" fontId="69" fillId="0" borderId="14" xfId="0" applyFont="1" applyBorder="1" applyAlignment="1">
      <alignment/>
    </xf>
    <xf numFmtId="182" fontId="69" fillId="0" borderId="33" xfId="0" applyNumberFormat="1" applyFont="1" applyFill="1" applyBorder="1" applyAlignment="1">
      <alignment horizontal="center" wrapText="1"/>
    </xf>
    <xf numFmtId="1" fontId="29" fillId="0" borderId="0" xfId="44" applyNumberFormat="1" applyFont="1" applyFill="1" applyBorder="1" applyAlignment="1">
      <alignment/>
    </xf>
    <xf numFmtId="10" fontId="21" fillId="0" borderId="0" xfId="0" applyNumberFormat="1" applyFont="1" applyFill="1" applyBorder="1" applyAlignment="1">
      <alignment/>
    </xf>
    <xf numFmtId="1" fontId="21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 quotePrefix="1">
      <alignment horizontal="center"/>
    </xf>
    <xf numFmtId="182" fontId="19" fillId="0" borderId="0" xfId="0" applyNumberFormat="1" applyFont="1" applyFill="1" applyBorder="1" applyAlignment="1">
      <alignment vertical="center" wrapText="1"/>
    </xf>
    <xf numFmtId="182" fontId="27" fillId="0" borderId="13" xfId="0" applyNumberFormat="1" applyFont="1" applyFill="1" applyBorder="1" applyAlignment="1">
      <alignment/>
    </xf>
    <xf numFmtId="170" fontId="20" fillId="0" borderId="0" xfId="0" applyNumberFormat="1" applyFont="1" applyAlignment="1">
      <alignment/>
    </xf>
    <xf numFmtId="1" fontId="27" fillId="0" borderId="0" xfId="44" applyNumberFormat="1" applyFont="1" applyFill="1" applyAlignment="1">
      <alignment horizontal="right"/>
    </xf>
    <xf numFmtId="9" fontId="21" fillId="0" borderId="0" xfId="59" applyFont="1" applyFill="1" applyBorder="1" applyAlignment="1">
      <alignment/>
    </xf>
    <xf numFmtId="9" fontId="21" fillId="0" borderId="11" xfId="59" applyFont="1" applyFill="1" applyBorder="1" applyAlignment="1">
      <alignment/>
    </xf>
    <xf numFmtId="0" fontId="21" fillId="0" borderId="14" xfId="0" applyNumberFormat="1" applyFont="1" applyFill="1" applyBorder="1" applyAlignment="1" quotePrefix="1">
      <alignment horizontal="center" wrapText="1"/>
    </xf>
    <xf numFmtId="182" fontId="21" fillId="0" borderId="0" xfId="0" applyNumberFormat="1" applyFont="1" applyFill="1" applyBorder="1" applyAlignment="1" quotePrefix="1">
      <alignment/>
    </xf>
    <xf numFmtId="182" fontId="21" fillId="0" borderId="11" xfId="0" applyNumberFormat="1" applyFont="1" applyFill="1" applyBorder="1" applyAlignment="1" quotePrefix="1">
      <alignment/>
    </xf>
    <xf numFmtId="0" fontId="69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92"/>
  <sheetViews>
    <sheetView tabSelected="1" zoomScale="125" zoomScaleNormal="125" workbookViewId="0" topLeftCell="A30">
      <selection activeCell="F70" sqref="F70"/>
    </sheetView>
  </sheetViews>
  <sheetFormatPr defaultColWidth="8.09765625" defaultRowHeight="13.5" customHeight="1"/>
  <cols>
    <col min="1" max="1" width="3.3984375" style="257" customWidth="1"/>
    <col min="2" max="2" width="20.69921875" style="169" customWidth="1"/>
    <col min="3" max="3" width="6.19921875" style="258" customWidth="1"/>
    <col min="4" max="4" width="5.19921875" style="169" customWidth="1"/>
    <col min="5" max="5" width="5.3984375" style="259" customWidth="1"/>
    <col min="6" max="6" width="9.3984375" style="169" customWidth="1"/>
    <col min="7" max="7" width="8.09765625" style="260" customWidth="1"/>
    <col min="8" max="8" width="9.3984375" style="261" customWidth="1"/>
    <col min="9" max="9" width="10.09765625" style="312" customWidth="1"/>
    <col min="10" max="10" width="10.19921875" style="265" customWidth="1"/>
    <col min="11" max="11" width="11.69921875" style="98" hidden="1" customWidth="1"/>
    <col min="12" max="13" width="10.19921875" style="98" customWidth="1"/>
    <col min="14" max="14" width="12.8984375" style="98" customWidth="1"/>
    <col min="15" max="15" width="15.09765625" style="167" customWidth="1"/>
    <col min="16" max="16" width="12.5" style="169" customWidth="1"/>
    <col min="17" max="17" width="10.59765625" style="169" bestFit="1" customWidth="1"/>
    <col min="18" max="19" width="8.09765625" style="169" customWidth="1"/>
    <col min="20" max="20" width="9.59765625" style="169" bestFit="1" customWidth="1"/>
    <col min="21" max="21" width="9.09765625" style="169" bestFit="1" customWidth="1"/>
    <col min="22" max="22" width="10.5" style="169" bestFit="1" customWidth="1"/>
    <col min="23" max="16384" width="8.09765625" style="169" customWidth="1"/>
  </cols>
  <sheetData>
    <row r="1" spans="1:19" ht="27" customHeight="1">
      <c r="A1" s="161" t="s">
        <v>184</v>
      </c>
      <c r="B1" s="162"/>
      <c r="C1" s="163"/>
      <c r="D1" s="164"/>
      <c r="E1" s="165"/>
      <c r="F1" s="164"/>
      <c r="G1" s="166"/>
      <c r="H1" s="164"/>
      <c r="I1" s="335" t="s">
        <v>261</v>
      </c>
      <c r="J1" s="336"/>
      <c r="K1" s="336"/>
      <c r="L1" s="336"/>
      <c r="M1" s="336"/>
      <c r="N1" s="336"/>
      <c r="P1" s="168"/>
      <c r="Q1" s="168"/>
      <c r="R1" s="168"/>
      <c r="S1" s="168"/>
    </row>
    <row r="2" spans="1:19" ht="13.5" customHeight="1">
      <c r="A2" s="170"/>
      <c r="B2" s="171" t="s">
        <v>262</v>
      </c>
      <c r="C2" s="172"/>
      <c r="D2" s="173"/>
      <c r="E2" s="174"/>
      <c r="F2" s="173"/>
      <c r="G2" s="173"/>
      <c r="H2" s="175"/>
      <c r="I2" s="336"/>
      <c r="J2" s="336"/>
      <c r="K2" s="336"/>
      <c r="L2" s="336"/>
      <c r="M2" s="336"/>
      <c r="N2" s="336"/>
      <c r="P2" s="168"/>
      <c r="Q2" s="168"/>
      <c r="R2" s="168"/>
      <c r="S2" s="168"/>
    </row>
    <row r="3" spans="1:19" ht="22.5" customHeight="1">
      <c r="A3" s="176"/>
      <c r="B3" s="177" t="s">
        <v>59</v>
      </c>
      <c r="C3" s="178" t="s">
        <v>99</v>
      </c>
      <c r="D3" s="179" t="s">
        <v>31</v>
      </c>
      <c r="E3" s="332" t="s">
        <v>245</v>
      </c>
      <c r="F3" s="179" t="s">
        <v>101</v>
      </c>
      <c r="G3" s="181" t="s">
        <v>1</v>
      </c>
      <c r="H3" s="182" t="s">
        <v>119</v>
      </c>
      <c r="I3" s="311" t="s">
        <v>10</v>
      </c>
      <c r="J3" s="312"/>
      <c r="P3" s="168"/>
      <c r="Q3" s="168"/>
      <c r="R3" s="168"/>
      <c r="S3" s="168"/>
    </row>
    <row r="4" spans="1:19" ht="13.5" customHeight="1">
      <c r="A4" s="183" t="s">
        <v>57</v>
      </c>
      <c r="B4" s="184" t="s">
        <v>20</v>
      </c>
      <c r="C4" s="185"/>
      <c r="D4" s="186"/>
      <c r="E4" s="187"/>
      <c r="F4" s="186"/>
      <c r="G4" s="188"/>
      <c r="H4" s="189"/>
      <c r="P4" s="168"/>
      <c r="Q4" s="168"/>
      <c r="R4" s="168"/>
      <c r="S4" s="168"/>
    </row>
    <row r="5" spans="1:19" ht="13.5" customHeight="1">
      <c r="A5" s="190"/>
      <c r="B5" s="191" t="s">
        <v>8</v>
      </c>
      <c r="C5" s="185">
        <v>2</v>
      </c>
      <c r="D5" s="186" t="s">
        <v>102</v>
      </c>
      <c r="E5" s="187">
        <v>1</v>
      </c>
      <c r="F5" s="186">
        <v>5000</v>
      </c>
      <c r="G5" s="188">
        <f aca="true" t="shared" si="0" ref="G5:G11">C5*E5*F5</f>
        <v>10000</v>
      </c>
      <c r="H5" s="189"/>
      <c r="I5" s="312" t="s">
        <v>235</v>
      </c>
      <c r="P5" s="168"/>
      <c r="Q5" s="168"/>
      <c r="R5" s="168"/>
      <c r="S5" s="168"/>
    </row>
    <row r="6" spans="1:19" ht="13.5" customHeight="1">
      <c r="A6" s="190"/>
      <c r="B6" s="191" t="s">
        <v>250</v>
      </c>
      <c r="C6" s="185">
        <v>6</v>
      </c>
      <c r="D6" s="186" t="s">
        <v>102</v>
      </c>
      <c r="E6" s="187">
        <v>1</v>
      </c>
      <c r="F6" s="186">
        <f>750*8</f>
        <v>6000</v>
      </c>
      <c r="G6" s="188">
        <f t="shared" si="0"/>
        <v>36000</v>
      </c>
      <c r="H6" s="189"/>
      <c r="I6" s="312" t="s">
        <v>251</v>
      </c>
      <c r="P6" s="168"/>
      <c r="Q6" s="168"/>
      <c r="R6" s="168"/>
      <c r="S6" s="168"/>
    </row>
    <row r="7" spans="1:19" ht="13.5" customHeight="1">
      <c r="A7" s="190"/>
      <c r="B7" s="191" t="s">
        <v>249</v>
      </c>
      <c r="C7" s="185">
        <v>3</v>
      </c>
      <c r="D7" s="186" t="s">
        <v>102</v>
      </c>
      <c r="E7" s="187">
        <v>1</v>
      </c>
      <c r="F7" s="186">
        <f>750*4</f>
        <v>3000</v>
      </c>
      <c r="G7" s="188">
        <f t="shared" si="0"/>
        <v>9000</v>
      </c>
      <c r="H7" s="189"/>
      <c r="I7" s="312" t="s">
        <v>252</v>
      </c>
      <c r="P7" s="168"/>
      <c r="Q7" s="168"/>
      <c r="R7" s="168"/>
      <c r="S7" s="168"/>
    </row>
    <row r="8" spans="1:19" ht="13.5" customHeight="1">
      <c r="A8" s="190"/>
      <c r="B8" s="191" t="s">
        <v>12</v>
      </c>
      <c r="C8" s="185">
        <v>3</v>
      </c>
      <c r="D8" s="186" t="s">
        <v>102</v>
      </c>
      <c r="E8" s="187">
        <v>1</v>
      </c>
      <c r="F8" s="186">
        <v>1500</v>
      </c>
      <c r="G8" s="188">
        <f t="shared" si="0"/>
        <v>4500</v>
      </c>
      <c r="H8" s="189"/>
      <c r="I8" s="312" t="s">
        <v>258</v>
      </c>
      <c r="P8" s="192"/>
      <c r="Q8" s="168"/>
      <c r="R8" s="168"/>
      <c r="S8" s="168"/>
    </row>
    <row r="9" spans="1:19" ht="13.5" customHeight="1">
      <c r="A9" s="190"/>
      <c r="B9" s="191" t="s">
        <v>11</v>
      </c>
      <c r="C9" s="185">
        <v>12</v>
      </c>
      <c r="D9" s="186" t="s">
        <v>102</v>
      </c>
      <c r="E9" s="187">
        <v>1</v>
      </c>
      <c r="F9" s="186">
        <v>0</v>
      </c>
      <c r="G9" s="188">
        <f t="shared" si="0"/>
        <v>0</v>
      </c>
      <c r="H9" s="189"/>
      <c r="I9" s="312" t="s">
        <v>257</v>
      </c>
      <c r="P9" s="192"/>
      <c r="Q9" s="168"/>
      <c r="R9" s="168"/>
      <c r="S9" s="168"/>
    </row>
    <row r="10" spans="1:36" ht="13.5" customHeight="1">
      <c r="A10" s="190"/>
      <c r="B10" s="191" t="s">
        <v>185</v>
      </c>
      <c r="C10" s="185">
        <v>8</v>
      </c>
      <c r="D10" s="186" t="s">
        <v>102</v>
      </c>
      <c r="E10" s="187">
        <v>1</v>
      </c>
      <c r="F10" s="186">
        <f>250*20</f>
        <v>5000</v>
      </c>
      <c r="G10" s="188">
        <f t="shared" si="0"/>
        <v>40000</v>
      </c>
      <c r="H10" s="189"/>
      <c r="I10" s="312" t="s">
        <v>236</v>
      </c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</row>
    <row r="11" spans="1:36" ht="13.5" customHeight="1">
      <c r="A11" s="193"/>
      <c r="B11" s="191" t="s">
        <v>7</v>
      </c>
      <c r="C11" s="185">
        <v>6</v>
      </c>
      <c r="D11" s="186" t="s">
        <v>102</v>
      </c>
      <c r="E11" s="187">
        <v>1</v>
      </c>
      <c r="F11" s="186">
        <f>50*20</f>
        <v>1000</v>
      </c>
      <c r="G11" s="188">
        <f t="shared" si="0"/>
        <v>6000</v>
      </c>
      <c r="H11" s="189"/>
      <c r="I11" s="312" t="s">
        <v>237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</row>
    <row r="12" spans="1:36" s="168" customFormat="1" ht="13.5" customHeight="1">
      <c r="A12" s="183"/>
      <c r="B12" s="191"/>
      <c r="C12" s="185"/>
      <c r="D12" s="186"/>
      <c r="E12" s="187"/>
      <c r="F12" s="186"/>
      <c r="G12" s="188"/>
      <c r="H12" s="194"/>
      <c r="I12" s="312"/>
      <c r="J12" s="265"/>
      <c r="K12" s="98"/>
      <c r="L12" s="98"/>
      <c r="M12" s="98"/>
      <c r="N12" s="98"/>
      <c r="O12" s="16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36" ht="13.5" customHeight="1">
      <c r="A13" s="195"/>
      <c r="B13" s="196" t="s">
        <v>2</v>
      </c>
      <c r="C13" s="197"/>
      <c r="D13" s="198"/>
      <c r="E13" s="199"/>
      <c r="F13" s="198"/>
      <c r="G13" s="200"/>
      <c r="H13" s="201">
        <f>SUM(G4:G12)</f>
        <v>105500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1:36" ht="13.5" customHeight="1">
      <c r="A14" s="183" t="s">
        <v>56</v>
      </c>
      <c r="B14" s="202" t="s">
        <v>148</v>
      </c>
      <c r="C14" s="185"/>
      <c r="D14" s="186"/>
      <c r="E14" s="187"/>
      <c r="F14" s="186"/>
      <c r="G14" s="188"/>
      <c r="H14" s="189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</row>
    <row r="15" spans="1:36" ht="13.5" customHeight="1">
      <c r="A15" s="190"/>
      <c r="B15" s="191" t="s">
        <v>186</v>
      </c>
      <c r="C15" s="185">
        <v>2</v>
      </c>
      <c r="D15" s="186" t="s">
        <v>194</v>
      </c>
      <c r="E15" s="187">
        <v>2</v>
      </c>
      <c r="F15" s="186">
        <v>600</v>
      </c>
      <c r="G15" s="188">
        <f>C15*E15*F15</f>
        <v>2400</v>
      </c>
      <c r="H15" s="189"/>
      <c r="I15" s="312" t="s">
        <v>222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</row>
    <row r="16" spans="2:9" ht="13.5" customHeight="1">
      <c r="B16" s="169" t="s">
        <v>189</v>
      </c>
      <c r="C16" s="258">
        <v>1</v>
      </c>
      <c r="D16" s="169" t="s">
        <v>194</v>
      </c>
      <c r="E16" s="259">
        <v>2</v>
      </c>
      <c r="F16" s="169">
        <v>300</v>
      </c>
      <c r="G16" s="188">
        <f>C16*E16*F16</f>
        <v>600</v>
      </c>
      <c r="I16" s="312" t="s">
        <v>221</v>
      </c>
    </row>
    <row r="17" spans="2:9" ht="13.5" customHeight="1">
      <c r="B17" s="169" t="s">
        <v>187</v>
      </c>
      <c r="C17" s="258">
        <v>8</v>
      </c>
      <c r="D17" s="169" t="s">
        <v>190</v>
      </c>
      <c r="E17" s="259">
        <v>2</v>
      </c>
      <c r="F17" s="169">
        <v>125</v>
      </c>
      <c r="G17" s="188">
        <f>C17*E17*F17</f>
        <v>2000</v>
      </c>
      <c r="I17" s="312" t="s">
        <v>220</v>
      </c>
    </row>
    <row r="18" spans="2:9" ht="13.5" customHeight="1">
      <c r="B18" s="169" t="s">
        <v>188</v>
      </c>
      <c r="C18" s="258">
        <v>12</v>
      </c>
      <c r="D18" s="169" t="s">
        <v>193</v>
      </c>
      <c r="E18" s="259">
        <v>2</v>
      </c>
      <c r="F18" s="169">
        <v>20</v>
      </c>
      <c r="G18" s="188">
        <f>C18*E18*F18</f>
        <v>480</v>
      </c>
      <c r="I18" s="312" t="s">
        <v>223</v>
      </c>
    </row>
    <row r="19" spans="2:9" ht="13.5" customHeight="1">
      <c r="B19" s="169" t="s">
        <v>191</v>
      </c>
      <c r="C19" s="258">
        <v>12</v>
      </c>
      <c r="D19" s="169" t="s">
        <v>192</v>
      </c>
      <c r="E19" s="259">
        <v>2</v>
      </c>
      <c r="F19" s="169">
        <v>50</v>
      </c>
      <c r="G19" s="188">
        <f>C19*E19*F19</f>
        <v>1200</v>
      </c>
      <c r="I19" s="312" t="s">
        <v>224</v>
      </c>
    </row>
    <row r="20" spans="3:7" ht="13.5" customHeight="1">
      <c r="C20" s="329" t="s">
        <v>238</v>
      </c>
      <c r="E20" s="259" t="s">
        <v>239</v>
      </c>
      <c r="G20" s="188"/>
    </row>
    <row r="21" spans="1:36" ht="13.5" customHeight="1">
      <c r="A21" s="190"/>
      <c r="B21" s="191" t="s">
        <v>114</v>
      </c>
      <c r="C21" s="185">
        <v>12</v>
      </c>
      <c r="D21" s="186" t="s">
        <v>102</v>
      </c>
      <c r="E21" s="187">
        <v>1</v>
      </c>
      <c r="F21" s="186">
        <v>250</v>
      </c>
      <c r="G21" s="188">
        <f>C21*E21*F21</f>
        <v>3000</v>
      </c>
      <c r="H21" s="189"/>
      <c r="I21" s="312" t="s">
        <v>253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</row>
    <row r="22" spans="1:36" ht="13.5" customHeight="1">
      <c r="A22" s="190"/>
      <c r="B22" s="191" t="s">
        <v>110</v>
      </c>
      <c r="C22" s="185">
        <v>12</v>
      </c>
      <c r="D22" s="186" t="s">
        <v>102</v>
      </c>
      <c r="E22" s="187">
        <v>1</v>
      </c>
      <c r="F22" s="186">
        <v>75</v>
      </c>
      <c r="G22" s="188">
        <f>C22*E22*F22</f>
        <v>900</v>
      </c>
      <c r="H22" s="189"/>
      <c r="I22" s="313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</row>
    <row r="23" spans="1:36" ht="13.5" customHeight="1">
      <c r="A23" s="190"/>
      <c r="B23" s="191" t="s">
        <v>85</v>
      </c>
      <c r="C23" s="185">
        <v>12</v>
      </c>
      <c r="D23" s="186" t="s">
        <v>102</v>
      </c>
      <c r="E23" s="187">
        <v>1</v>
      </c>
      <c r="F23" s="186">
        <v>200</v>
      </c>
      <c r="G23" s="188">
        <f>C23*E23*F23</f>
        <v>2400</v>
      </c>
      <c r="H23" s="189"/>
      <c r="I23" s="313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6" ht="13.5" customHeight="1">
      <c r="A24" s="190"/>
      <c r="B24" s="191" t="s">
        <v>240</v>
      </c>
      <c r="C24" s="185">
        <v>50000</v>
      </c>
      <c r="D24" s="333" t="s">
        <v>246</v>
      </c>
      <c r="E24" s="187">
        <v>1</v>
      </c>
      <c r="F24" s="330">
        <v>0.09</v>
      </c>
      <c r="G24" s="188">
        <f>C24*E24*F24</f>
        <v>4500</v>
      </c>
      <c r="H24" s="189"/>
      <c r="I24" s="313" t="s">
        <v>247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1:36" ht="13.5" customHeight="1">
      <c r="A25" s="203"/>
      <c r="B25" s="204" t="s">
        <v>112</v>
      </c>
      <c r="C25" s="205">
        <v>180000</v>
      </c>
      <c r="D25" s="334" t="s">
        <v>246</v>
      </c>
      <c r="E25" s="206">
        <v>1</v>
      </c>
      <c r="F25" s="331">
        <v>0.07</v>
      </c>
      <c r="G25" s="173">
        <f>C25*E25*F25</f>
        <v>12600.000000000002</v>
      </c>
      <c r="H25" s="194"/>
      <c r="I25" s="314" t="s">
        <v>248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</row>
    <row r="26" spans="1:36" ht="13.5" customHeight="1">
      <c r="A26" s="190"/>
      <c r="B26" s="191"/>
      <c r="C26" s="322"/>
      <c r="D26" s="186"/>
      <c r="E26" s="187"/>
      <c r="F26" s="323"/>
      <c r="G26" s="188"/>
      <c r="H26" s="189"/>
      <c r="I26" s="313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</row>
    <row r="27" spans="1:36" s="215" customFormat="1" ht="13.5" customHeight="1" thickBot="1">
      <c r="A27" s="208"/>
      <c r="B27" s="209" t="s">
        <v>33</v>
      </c>
      <c r="C27" s="210"/>
      <c r="D27" s="211"/>
      <c r="E27" s="212"/>
      <c r="F27" s="211"/>
      <c r="G27" s="213"/>
      <c r="H27" s="214">
        <f>SUM(G15:G25)</f>
        <v>30080</v>
      </c>
      <c r="I27" s="312"/>
      <c r="J27" s="265"/>
      <c r="K27" s="98"/>
      <c r="L27" s="98"/>
      <c r="M27" s="98"/>
      <c r="N27" s="98"/>
      <c r="O27" s="167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1:36" ht="13.5" customHeight="1" thickTop="1">
      <c r="A28" s="183" t="s">
        <v>55</v>
      </c>
      <c r="B28" s="202" t="s">
        <v>3</v>
      </c>
      <c r="C28" s="185"/>
      <c r="D28" s="186"/>
      <c r="E28" s="187"/>
      <c r="F28" s="186"/>
      <c r="G28" s="188"/>
      <c r="H28" s="216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</row>
    <row r="29" spans="1:36" ht="13.5" customHeight="1">
      <c r="A29" s="190"/>
      <c r="B29" s="202" t="s">
        <v>107</v>
      </c>
      <c r="C29" s="185">
        <v>1</v>
      </c>
      <c r="D29" s="186" t="s">
        <v>106</v>
      </c>
      <c r="E29" s="187">
        <v>1</v>
      </c>
      <c r="F29" s="186">
        <v>10000</v>
      </c>
      <c r="G29" s="188">
        <f>C29*E29*F29</f>
        <v>10000</v>
      </c>
      <c r="H29" s="216">
        <f>SUM(G29:G30)</f>
        <v>11500</v>
      </c>
      <c r="I29" s="312" t="s">
        <v>39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</row>
    <row r="30" spans="1:36" ht="13.5" customHeight="1">
      <c r="A30" s="203"/>
      <c r="B30" s="204" t="s">
        <v>6</v>
      </c>
      <c r="C30" s="218">
        <v>1</v>
      </c>
      <c r="D30" s="175" t="s">
        <v>106</v>
      </c>
      <c r="E30" s="206">
        <v>1</v>
      </c>
      <c r="F30" s="175">
        <v>1500</v>
      </c>
      <c r="G30" s="173">
        <f>C30*F30</f>
        <v>1500</v>
      </c>
      <c r="H30" s="219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1:36" s="162" customFormat="1" ht="13.5" customHeight="1">
      <c r="A31" s="190"/>
      <c r="B31" s="202" t="s">
        <v>18</v>
      </c>
      <c r="C31" s="185"/>
      <c r="D31" s="186"/>
      <c r="E31" s="187"/>
      <c r="F31" s="186"/>
      <c r="G31" s="188"/>
      <c r="H31" s="220">
        <f>SUM(G32:G34)</f>
        <v>7900</v>
      </c>
      <c r="I31" s="312"/>
      <c r="J31" s="265"/>
      <c r="K31" s="98"/>
      <c r="L31" s="98"/>
      <c r="M31" s="98"/>
      <c r="N31" s="98"/>
      <c r="O31" s="167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</row>
    <row r="32" spans="1:36" s="168" customFormat="1" ht="13.5" customHeight="1">
      <c r="A32" s="190"/>
      <c r="B32" s="191" t="s">
        <v>195</v>
      </c>
      <c r="C32" s="185">
        <v>1</v>
      </c>
      <c r="D32" s="186" t="s">
        <v>167</v>
      </c>
      <c r="E32" s="187">
        <v>1</v>
      </c>
      <c r="F32" s="186">
        <v>5000</v>
      </c>
      <c r="G32" s="188">
        <f>C32*E32*F32</f>
        <v>5000</v>
      </c>
      <c r="H32" s="220"/>
      <c r="I32" s="312" t="s">
        <v>242</v>
      </c>
      <c r="J32" s="265"/>
      <c r="K32" s="98"/>
      <c r="L32" s="98"/>
      <c r="M32" s="98"/>
      <c r="N32" s="98"/>
      <c r="O32" s="167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</row>
    <row r="33" spans="1:36" s="168" customFormat="1" ht="13.5" customHeight="1">
      <c r="A33" s="190"/>
      <c r="B33" s="191" t="s">
        <v>196</v>
      </c>
      <c r="C33" s="185">
        <v>1</v>
      </c>
      <c r="D33" s="186" t="s">
        <v>167</v>
      </c>
      <c r="E33" s="187">
        <v>1</v>
      </c>
      <c r="F33" s="186">
        <v>2500</v>
      </c>
      <c r="G33" s="188">
        <f>C33*E33*F33</f>
        <v>2500</v>
      </c>
      <c r="H33" s="220"/>
      <c r="I33" s="312" t="s">
        <v>243</v>
      </c>
      <c r="J33" s="265"/>
      <c r="K33" s="98"/>
      <c r="L33" s="98"/>
      <c r="M33" s="98"/>
      <c r="N33" s="98"/>
      <c r="O33" s="167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</row>
    <row r="34" spans="1:36" s="222" customFormat="1" ht="13.5" customHeight="1">
      <c r="A34" s="203"/>
      <c r="B34" s="204" t="s">
        <v>21</v>
      </c>
      <c r="C34" s="218">
        <v>1</v>
      </c>
      <c r="D34" s="175" t="s">
        <v>106</v>
      </c>
      <c r="E34" s="206">
        <v>200</v>
      </c>
      <c r="F34" s="175">
        <v>2</v>
      </c>
      <c r="G34" s="221">
        <f>C34*E34*F34</f>
        <v>400</v>
      </c>
      <c r="H34" s="219"/>
      <c r="I34" s="312" t="s">
        <v>197</v>
      </c>
      <c r="J34" s="265"/>
      <c r="K34" s="98"/>
      <c r="L34" s="98"/>
      <c r="M34" s="98"/>
      <c r="N34" s="98"/>
      <c r="O34" s="167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</row>
    <row r="35" spans="1:36" s="162" customFormat="1" ht="13.5" customHeight="1">
      <c r="A35" s="223"/>
      <c r="B35" s="224" t="s">
        <v>116</v>
      </c>
      <c r="C35" s="163"/>
      <c r="D35" s="164"/>
      <c r="E35" s="225"/>
      <c r="F35" s="164"/>
      <c r="G35" s="166"/>
      <c r="H35" s="226">
        <f>SUM(G36:G38)</f>
        <v>11700</v>
      </c>
      <c r="I35" s="312"/>
      <c r="J35" s="265"/>
      <c r="K35" s="98"/>
      <c r="L35" s="98"/>
      <c r="M35" s="98"/>
      <c r="N35" s="98"/>
      <c r="O35" s="167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1:36" s="168" customFormat="1" ht="13.5" customHeight="1">
      <c r="A36" s="190"/>
      <c r="B36" s="191" t="s">
        <v>198</v>
      </c>
      <c r="C36" s="185">
        <v>1</v>
      </c>
      <c r="D36" s="186" t="s">
        <v>106</v>
      </c>
      <c r="E36" s="324">
        <v>1</v>
      </c>
      <c r="F36" s="186">
        <v>10000</v>
      </c>
      <c r="G36" s="188">
        <f>C36*E36*F36</f>
        <v>10000</v>
      </c>
      <c r="H36" s="327"/>
      <c r="I36" s="312" t="s">
        <v>28</v>
      </c>
      <c r="J36" s="265"/>
      <c r="K36" s="98"/>
      <c r="L36" s="98"/>
      <c r="M36" s="98"/>
      <c r="N36" s="98"/>
      <c r="O36" s="167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s="168" customFormat="1" ht="13.5" customHeight="1">
      <c r="A37" s="190"/>
      <c r="B37" s="191" t="s">
        <v>199</v>
      </c>
      <c r="C37" s="185">
        <v>1</v>
      </c>
      <c r="D37" s="186" t="s">
        <v>106</v>
      </c>
      <c r="E37" s="324">
        <v>1</v>
      </c>
      <c r="F37" s="186">
        <v>1500</v>
      </c>
      <c r="G37" s="188">
        <f>C37*E37*F37</f>
        <v>1500</v>
      </c>
      <c r="H37" s="216"/>
      <c r="I37" s="312" t="s">
        <v>200</v>
      </c>
      <c r="J37" s="265"/>
      <c r="K37" s="98"/>
      <c r="L37" s="98"/>
      <c r="M37" s="98"/>
      <c r="N37" s="98"/>
      <c r="O37" s="167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</row>
    <row r="38" spans="1:36" s="168" customFormat="1" ht="13.5" customHeight="1">
      <c r="A38" s="190"/>
      <c r="B38" s="191" t="s">
        <v>22</v>
      </c>
      <c r="C38" s="185">
        <v>1</v>
      </c>
      <c r="D38" s="186" t="s">
        <v>25</v>
      </c>
      <c r="E38" s="187">
        <v>100</v>
      </c>
      <c r="F38" s="186">
        <v>2</v>
      </c>
      <c r="G38" s="227">
        <f>C38*E38*F38</f>
        <v>200</v>
      </c>
      <c r="H38" s="229"/>
      <c r="I38" s="312" t="s">
        <v>197</v>
      </c>
      <c r="J38" s="265"/>
      <c r="K38" s="98"/>
      <c r="L38" s="98"/>
      <c r="M38" s="98"/>
      <c r="N38" s="98"/>
      <c r="O38" s="167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</row>
    <row r="39" spans="1:36" s="162" customFormat="1" ht="13.5" customHeight="1">
      <c r="A39" s="223"/>
      <c r="B39" s="224" t="s">
        <v>201</v>
      </c>
      <c r="C39" s="163"/>
      <c r="D39" s="164"/>
      <c r="E39" s="165"/>
      <c r="F39" s="164"/>
      <c r="G39" s="166"/>
      <c r="H39" s="226">
        <f>G40+G41</f>
        <v>2</v>
      </c>
      <c r="I39" s="312"/>
      <c r="J39" s="265"/>
      <c r="K39" s="98"/>
      <c r="L39" s="98"/>
      <c r="M39" s="98"/>
      <c r="N39" s="98"/>
      <c r="O39" s="167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</row>
    <row r="40" spans="1:36" s="168" customFormat="1" ht="13.5" customHeight="1">
      <c r="A40" s="190"/>
      <c r="B40" s="191" t="s">
        <v>225</v>
      </c>
      <c r="C40" s="185">
        <v>1</v>
      </c>
      <c r="D40" s="186" t="s">
        <v>106</v>
      </c>
      <c r="E40" s="187">
        <v>1</v>
      </c>
      <c r="F40" s="186">
        <v>1</v>
      </c>
      <c r="G40" s="228">
        <v>1</v>
      </c>
      <c r="H40" s="220"/>
      <c r="I40" s="312" t="s">
        <v>254</v>
      </c>
      <c r="J40" s="265"/>
      <c r="K40" s="98"/>
      <c r="L40" s="98"/>
      <c r="M40" s="98"/>
      <c r="N40" s="98"/>
      <c r="O40" s="167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s="222" customFormat="1" ht="13.5" customHeight="1">
      <c r="A41" s="203"/>
      <c r="B41" s="204" t="s">
        <v>226</v>
      </c>
      <c r="C41" s="218">
        <v>1</v>
      </c>
      <c r="D41" s="175" t="s">
        <v>25</v>
      </c>
      <c r="E41" s="206">
        <v>1</v>
      </c>
      <c r="F41" s="175">
        <v>1</v>
      </c>
      <c r="G41" s="188">
        <f>C41*E41*F41</f>
        <v>1</v>
      </c>
      <c r="H41" s="229"/>
      <c r="I41" s="312"/>
      <c r="J41" s="265"/>
      <c r="K41" s="98"/>
      <c r="L41" s="98"/>
      <c r="M41" s="98"/>
      <c r="N41" s="98"/>
      <c r="O41" s="167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</row>
    <row r="42" spans="1:36" s="162" customFormat="1" ht="13.5" customHeight="1">
      <c r="A42" s="223"/>
      <c r="B42" s="230" t="s">
        <v>227</v>
      </c>
      <c r="C42" s="163"/>
      <c r="D42" s="164"/>
      <c r="E42" s="165"/>
      <c r="F42" s="164"/>
      <c r="G42" s="166"/>
      <c r="H42" s="226">
        <f>SUM(G43:G47)</f>
        <v>8525</v>
      </c>
      <c r="I42" s="312"/>
      <c r="J42" s="265"/>
      <c r="K42" s="98"/>
      <c r="L42" s="98"/>
      <c r="M42" s="98"/>
      <c r="N42" s="98"/>
      <c r="O42" s="16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</row>
    <row r="43" spans="1:36" s="168" customFormat="1" ht="13.5" customHeight="1">
      <c r="A43" s="190"/>
      <c r="B43" s="231" t="s">
        <v>228</v>
      </c>
      <c r="C43" s="185">
        <v>6</v>
      </c>
      <c r="D43" s="186" t="s">
        <v>102</v>
      </c>
      <c r="E43" s="187">
        <v>1</v>
      </c>
      <c r="F43" s="186">
        <v>750</v>
      </c>
      <c r="G43" s="188">
        <f>C43*E43*F43</f>
        <v>4500</v>
      </c>
      <c r="H43" s="216"/>
      <c r="I43" s="312" t="s">
        <v>229</v>
      </c>
      <c r="J43" s="265"/>
      <c r="K43" s="98"/>
      <c r="L43" s="98"/>
      <c r="M43" s="98"/>
      <c r="N43" s="98"/>
      <c r="O43" s="167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1:36" s="168" customFormat="1" ht="13.5" customHeight="1">
      <c r="A44" s="190"/>
      <c r="B44" s="231" t="s">
        <v>92</v>
      </c>
      <c r="C44" s="185">
        <v>20</v>
      </c>
      <c r="D44" s="186" t="s">
        <v>106</v>
      </c>
      <c r="E44" s="187">
        <v>1</v>
      </c>
      <c r="F44" s="186">
        <f>C44*E44</f>
        <v>20</v>
      </c>
      <c r="G44" s="188">
        <f>C44*E44*F44</f>
        <v>400</v>
      </c>
      <c r="H44" s="216"/>
      <c r="I44" s="312" t="s">
        <v>244</v>
      </c>
      <c r="J44" s="265"/>
      <c r="K44" s="98"/>
      <c r="L44" s="98"/>
      <c r="M44" s="98"/>
      <c r="N44" s="98"/>
      <c r="O44" s="167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</row>
    <row r="45" spans="1:36" s="168" customFormat="1" ht="13.5" customHeight="1">
      <c r="A45" s="193"/>
      <c r="B45" s="231" t="s">
        <v>14</v>
      </c>
      <c r="C45" s="185">
        <v>2500</v>
      </c>
      <c r="D45" s="186"/>
      <c r="E45" s="187">
        <v>1</v>
      </c>
      <c r="F45" s="232">
        <v>0.45</v>
      </c>
      <c r="G45" s="188">
        <f>C45*E45*F45</f>
        <v>1125</v>
      </c>
      <c r="H45" s="216"/>
      <c r="I45" s="312"/>
      <c r="J45" s="265"/>
      <c r="K45" s="98"/>
      <c r="L45" s="98"/>
      <c r="M45" s="98"/>
      <c r="N45" s="98"/>
      <c r="O45" s="167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</row>
    <row r="46" spans="1:36" s="222" customFormat="1" ht="13.5" customHeight="1">
      <c r="A46" s="193"/>
      <c r="B46" s="191" t="s">
        <v>29</v>
      </c>
      <c r="C46" s="185">
        <v>200</v>
      </c>
      <c r="D46" s="186"/>
      <c r="E46" s="187">
        <v>0</v>
      </c>
      <c r="F46" s="186">
        <v>11</v>
      </c>
      <c r="G46" s="188">
        <f>C46*E46*F46</f>
        <v>0</v>
      </c>
      <c r="H46" s="216"/>
      <c r="I46" s="312"/>
      <c r="J46" s="265"/>
      <c r="K46" s="98"/>
      <c r="L46" s="98"/>
      <c r="M46" s="98"/>
      <c r="N46" s="98"/>
      <c r="O46" s="167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</row>
    <row r="47" spans="1:36" s="168" customFormat="1" ht="13.5" customHeight="1">
      <c r="A47" s="203"/>
      <c r="B47" s="191" t="s">
        <v>72</v>
      </c>
      <c r="C47" s="218">
        <v>1</v>
      </c>
      <c r="D47" s="175"/>
      <c r="E47" s="206">
        <v>1</v>
      </c>
      <c r="F47" s="175">
        <v>2500</v>
      </c>
      <c r="G47" s="188">
        <f>C47*F47</f>
        <v>2500</v>
      </c>
      <c r="H47" s="229"/>
      <c r="I47" s="312" t="s">
        <v>241</v>
      </c>
      <c r="J47" s="265"/>
      <c r="K47" s="98"/>
      <c r="L47" s="98"/>
      <c r="M47" s="98"/>
      <c r="N47" s="98"/>
      <c r="O47" s="167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</row>
    <row r="48" spans="1:36" s="168" customFormat="1" ht="13.5" customHeight="1">
      <c r="A48" s="195"/>
      <c r="B48" s="233" t="s">
        <v>32</v>
      </c>
      <c r="C48" s="197"/>
      <c r="D48" s="198"/>
      <c r="E48" s="199"/>
      <c r="F48" s="198"/>
      <c r="G48" s="200"/>
      <c r="H48" s="201">
        <f>SUM(G28:G47)</f>
        <v>39627</v>
      </c>
      <c r="I48" s="315">
        <f>SUM(H29:H47)</f>
        <v>39627</v>
      </c>
      <c r="J48" s="265"/>
      <c r="K48" s="98"/>
      <c r="L48" s="98"/>
      <c r="M48" s="98"/>
      <c r="N48" s="98"/>
      <c r="O48" s="167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</row>
    <row r="49" spans="1:36" s="168" customFormat="1" ht="13.5" customHeight="1">
      <c r="A49" s="234" t="s">
        <v>54</v>
      </c>
      <c r="B49" s="230" t="s">
        <v>205</v>
      </c>
      <c r="C49" s="163"/>
      <c r="D49" s="164"/>
      <c r="E49" s="165"/>
      <c r="F49" s="164"/>
      <c r="G49" s="166"/>
      <c r="H49" s="235">
        <f>SUM(G50:G54)</f>
        <v>13580</v>
      </c>
      <c r="I49" s="315"/>
      <c r="J49" s="265"/>
      <c r="K49" s="98"/>
      <c r="L49" s="98"/>
      <c r="M49" s="98"/>
      <c r="N49" s="98"/>
      <c r="O49" s="167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</row>
    <row r="50" spans="1:36" s="168" customFormat="1" ht="13.5" customHeight="1">
      <c r="A50" s="325"/>
      <c r="B50" s="326" t="s">
        <v>206</v>
      </c>
      <c r="C50" s="185">
        <v>1</v>
      </c>
      <c r="D50" s="186" t="s">
        <v>42</v>
      </c>
      <c r="E50" s="187">
        <v>1</v>
      </c>
      <c r="F50" s="186">
        <v>10000</v>
      </c>
      <c r="G50" s="188">
        <f>C50*E50*F50</f>
        <v>10000</v>
      </c>
      <c r="H50" s="239"/>
      <c r="I50" s="316" t="s">
        <v>230</v>
      </c>
      <c r="J50" s="265"/>
      <c r="K50" s="98"/>
      <c r="L50" s="98"/>
      <c r="M50" s="98"/>
      <c r="N50" s="98"/>
      <c r="O50" s="167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</row>
    <row r="51" spans="1:36" s="168" customFormat="1" ht="13.5" customHeight="1">
      <c r="A51" s="325"/>
      <c r="B51" s="231" t="s">
        <v>210</v>
      </c>
      <c r="C51" s="185">
        <v>20</v>
      </c>
      <c r="D51" s="186"/>
      <c r="E51" s="187">
        <v>1</v>
      </c>
      <c r="F51" s="186">
        <v>25</v>
      </c>
      <c r="G51" s="188">
        <f>C51*E51*F51</f>
        <v>500</v>
      </c>
      <c r="H51" s="239"/>
      <c r="I51" s="316" t="s">
        <v>231</v>
      </c>
      <c r="J51" s="265"/>
      <c r="K51" s="98"/>
      <c r="L51" s="98"/>
      <c r="M51" s="98"/>
      <c r="N51" s="98"/>
      <c r="O51" s="167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</row>
    <row r="52" spans="1:36" s="168" customFormat="1" ht="13.5" customHeight="1">
      <c r="A52" s="325"/>
      <c r="B52" s="231" t="s">
        <v>215</v>
      </c>
      <c r="C52" s="185">
        <v>15</v>
      </c>
      <c r="D52" s="186" t="s">
        <v>106</v>
      </c>
      <c r="E52" s="187">
        <v>1</v>
      </c>
      <c r="F52" s="186">
        <v>50</v>
      </c>
      <c r="G52" s="188">
        <f>C52*E52*F52</f>
        <v>750</v>
      </c>
      <c r="H52" s="239"/>
      <c r="I52" s="316" t="s">
        <v>216</v>
      </c>
      <c r="J52" s="265"/>
      <c r="K52" s="98"/>
      <c r="L52" s="98"/>
      <c r="M52" s="98"/>
      <c r="N52" s="98"/>
      <c r="O52" s="167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</row>
    <row r="53" spans="1:36" s="168" customFormat="1" ht="13.5" customHeight="1">
      <c r="A53" s="325"/>
      <c r="B53" s="231" t="s">
        <v>214</v>
      </c>
      <c r="C53" s="185">
        <v>20</v>
      </c>
      <c r="D53" s="186" t="s">
        <v>106</v>
      </c>
      <c r="E53" s="187">
        <v>1</v>
      </c>
      <c r="F53" s="186">
        <v>4</v>
      </c>
      <c r="G53" s="188">
        <f>C53*E53*F53</f>
        <v>80</v>
      </c>
      <c r="H53" s="239"/>
      <c r="I53" s="316" t="s">
        <v>217</v>
      </c>
      <c r="J53" s="265"/>
      <c r="K53" s="98"/>
      <c r="L53" s="98"/>
      <c r="M53" s="98"/>
      <c r="N53" s="98"/>
      <c r="O53" s="167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</row>
    <row r="54" spans="1:36" s="168" customFormat="1" ht="13.5" customHeight="1">
      <c r="A54" s="325"/>
      <c r="B54" s="326" t="s">
        <v>207</v>
      </c>
      <c r="C54" s="185">
        <v>3</v>
      </c>
      <c r="D54" s="186"/>
      <c r="E54" s="187">
        <v>1</v>
      </c>
      <c r="F54" s="186">
        <v>750</v>
      </c>
      <c r="G54" s="188">
        <f>C54*E54*F54</f>
        <v>2250</v>
      </c>
      <c r="H54" s="239"/>
      <c r="I54" s="315" t="s">
        <v>255</v>
      </c>
      <c r="J54" s="265"/>
      <c r="K54" s="98"/>
      <c r="L54" s="98"/>
      <c r="M54" s="98"/>
      <c r="N54" s="98"/>
      <c r="O54" s="167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</row>
    <row r="55" spans="1:36" s="168" customFormat="1" ht="13.5" customHeight="1">
      <c r="A55" s="236"/>
      <c r="B55" s="237"/>
      <c r="C55" s="218"/>
      <c r="D55" s="175"/>
      <c r="E55" s="206">
        <v>1</v>
      </c>
      <c r="F55" s="175"/>
      <c r="G55" s="173"/>
      <c r="H55" s="241"/>
      <c r="I55" s="316"/>
      <c r="J55" s="265"/>
      <c r="K55" s="98"/>
      <c r="L55" s="98"/>
      <c r="M55" s="98"/>
      <c r="N55" s="98"/>
      <c r="O55" s="167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</row>
    <row r="56" spans="1:36" ht="13.5" customHeight="1">
      <c r="A56" s="238" t="s">
        <v>51</v>
      </c>
      <c r="B56" s="202" t="s">
        <v>202</v>
      </c>
      <c r="C56" s="185"/>
      <c r="D56" s="186"/>
      <c r="E56" s="187"/>
      <c r="F56" s="186"/>
      <c r="G56" s="188"/>
      <c r="H56" s="239">
        <f>SUM(G57:G60)</f>
        <v>7550</v>
      </c>
      <c r="I56" s="312" t="s">
        <v>212</v>
      </c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</row>
    <row r="57" spans="1:36" ht="13.5" customHeight="1">
      <c r="A57" s="238"/>
      <c r="B57" s="191" t="s">
        <v>208</v>
      </c>
      <c r="C57" s="185">
        <v>3</v>
      </c>
      <c r="D57" s="186" t="s">
        <v>106</v>
      </c>
      <c r="E57" s="187">
        <v>1</v>
      </c>
      <c r="F57" s="186">
        <v>300</v>
      </c>
      <c r="G57" s="188">
        <f>C57*E57*F57</f>
        <v>900</v>
      </c>
      <c r="H57" s="239"/>
      <c r="I57" s="312" t="s">
        <v>213</v>
      </c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</row>
    <row r="58" spans="1:36" ht="13.5" customHeight="1">
      <c r="A58" s="238"/>
      <c r="B58" s="191" t="s">
        <v>209</v>
      </c>
      <c r="C58" s="185">
        <v>1</v>
      </c>
      <c r="D58" s="186" t="s">
        <v>106</v>
      </c>
      <c r="E58" s="187">
        <v>3</v>
      </c>
      <c r="F58" s="186">
        <v>300</v>
      </c>
      <c r="G58" s="188">
        <f>C58*E58*F58</f>
        <v>900</v>
      </c>
      <c r="H58" s="239"/>
      <c r="I58" s="312" t="s">
        <v>213</v>
      </c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</row>
    <row r="59" spans="1:36" ht="13.5" customHeight="1">
      <c r="A59" s="238"/>
      <c r="B59" s="191" t="s">
        <v>256</v>
      </c>
      <c r="C59" s="185">
        <v>75</v>
      </c>
      <c r="D59" s="186" t="s">
        <v>106</v>
      </c>
      <c r="E59" s="187">
        <v>2</v>
      </c>
      <c r="F59" s="186">
        <v>25</v>
      </c>
      <c r="G59" s="188">
        <f>C59*E59*F59</f>
        <v>3750</v>
      </c>
      <c r="H59" s="239"/>
      <c r="I59" s="312" t="s">
        <v>218</v>
      </c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</row>
    <row r="60" spans="1:36" ht="13.5" customHeight="1">
      <c r="A60" s="240"/>
      <c r="B60" s="204" t="s">
        <v>211</v>
      </c>
      <c r="C60" s="218">
        <v>2</v>
      </c>
      <c r="D60" s="175" t="s">
        <v>106</v>
      </c>
      <c r="E60" s="206">
        <v>2</v>
      </c>
      <c r="F60" s="175">
        <v>500</v>
      </c>
      <c r="G60" s="188">
        <f>C60*E60*F60</f>
        <v>2000</v>
      </c>
      <c r="H60" s="241"/>
      <c r="I60" s="312" t="s">
        <v>219</v>
      </c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</row>
    <row r="61" spans="1:36" s="168" customFormat="1" ht="13.5" customHeight="1">
      <c r="A61" s="234" t="s">
        <v>52</v>
      </c>
      <c r="B61" s="224" t="s">
        <v>83</v>
      </c>
      <c r="C61" s="163"/>
      <c r="D61" s="164"/>
      <c r="E61" s="165"/>
      <c r="F61" s="164"/>
      <c r="G61" s="166"/>
      <c r="H61" s="164">
        <f>G62</f>
        <v>5000</v>
      </c>
      <c r="I61" s="317"/>
      <c r="J61" s="265"/>
      <c r="K61" s="98"/>
      <c r="L61" s="98"/>
      <c r="M61" s="98"/>
      <c r="N61" s="98"/>
      <c r="O61" s="167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</row>
    <row r="62" spans="1:36" s="168" customFormat="1" ht="13.5" customHeight="1">
      <c r="A62" s="242"/>
      <c r="B62" s="243" t="s">
        <v>203</v>
      </c>
      <c r="C62" s="218">
        <v>2</v>
      </c>
      <c r="D62" s="175" t="s">
        <v>106</v>
      </c>
      <c r="E62" s="206">
        <v>1</v>
      </c>
      <c r="F62" s="175">
        <v>2500</v>
      </c>
      <c r="G62" s="173">
        <f>C62*E62*F62</f>
        <v>5000</v>
      </c>
      <c r="H62" s="175"/>
      <c r="I62" s="317" t="s">
        <v>204</v>
      </c>
      <c r="J62" s="265"/>
      <c r="K62" s="98"/>
      <c r="L62" s="98"/>
      <c r="M62" s="98"/>
      <c r="N62" s="98"/>
      <c r="O62" s="167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</row>
    <row r="63" spans="1:36" s="168" customFormat="1" ht="13.5" customHeight="1">
      <c r="A63" s="238" t="s">
        <v>53</v>
      </c>
      <c r="B63" s="202" t="s">
        <v>49</v>
      </c>
      <c r="C63" s="185">
        <v>6</v>
      </c>
      <c r="D63" s="186" t="s">
        <v>58</v>
      </c>
      <c r="E63" s="187">
        <v>1</v>
      </c>
      <c r="F63" s="186">
        <v>2500</v>
      </c>
      <c r="G63" s="188">
        <f>C63*E63*F63</f>
        <v>15000</v>
      </c>
      <c r="H63" s="186">
        <f>G63</f>
        <v>15000</v>
      </c>
      <c r="I63" s="317" t="s">
        <v>259</v>
      </c>
      <c r="J63" s="265"/>
      <c r="K63" s="98"/>
      <c r="L63" s="98"/>
      <c r="M63" s="98"/>
      <c r="N63" s="98"/>
      <c r="O63" s="167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</row>
    <row r="64" spans="1:36" s="168" customFormat="1" ht="13.5" customHeight="1">
      <c r="A64" s="238"/>
      <c r="B64" s="191" t="s">
        <v>168</v>
      </c>
      <c r="C64" s="185"/>
      <c r="D64" s="186"/>
      <c r="E64" s="187"/>
      <c r="F64" s="186"/>
      <c r="G64" s="188"/>
      <c r="H64" s="186"/>
      <c r="I64" s="317" t="s">
        <v>260</v>
      </c>
      <c r="J64" s="265"/>
      <c r="K64" s="98"/>
      <c r="L64" s="98"/>
      <c r="M64" s="98"/>
      <c r="N64" s="98"/>
      <c r="O64" s="167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</row>
    <row r="65" spans="1:36" s="162" customFormat="1" ht="13.5" customHeight="1">
      <c r="A65" s="244" t="s">
        <v>50</v>
      </c>
      <c r="B65" s="224" t="s">
        <v>113</v>
      </c>
      <c r="C65" s="163">
        <v>1</v>
      </c>
      <c r="D65" s="164" t="s">
        <v>106</v>
      </c>
      <c r="E65" s="165">
        <v>1</v>
      </c>
      <c r="F65" s="164">
        <v>20000</v>
      </c>
      <c r="G65" s="166">
        <f>C65*E65*F65</f>
        <v>20000</v>
      </c>
      <c r="H65" s="235">
        <f>G65</f>
        <v>20000</v>
      </c>
      <c r="I65" s="318" t="s">
        <v>232</v>
      </c>
      <c r="J65" s="265"/>
      <c r="K65" s="98"/>
      <c r="L65" s="98"/>
      <c r="M65" s="98"/>
      <c r="N65" s="98"/>
      <c r="O65" s="167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</row>
    <row r="66" spans="1:36" s="168" customFormat="1" ht="13.5" customHeight="1">
      <c r="A66" s="245"/>
      <c r="B66" s="202"/>
      <c r="C66" s="185"/>
      <c r="D66" s="186"/>
      <c r="E66" s="187"/>
      <c r="F66" s="186"/>
      <c r="G66" s="188"/>
      <c r="H66" s="186"/>
      <c r="I66" s="319" t="s">
        <v>233</v>
      </c>
      <c r="J66" s="265"/>
      <c r="K66" s="98"/>
      <c r="L66" s="98"/>
      <c r="M66" s="98"/>
      <c r="N66" s="98"/>
      <c r="O66" s="167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</row>
    <row r="67" spans="1:36" s="168" customFormat="1" ht="13.5" customHeight="1">
      <c r="A67" s="246">
        <v>9</v>
      </c>
      <c r="B67" s="224" t="s">
        <v>111</v>
      </c>
      <c r="C67" s="163">
        <v>1</v>
      </c>
      <c r="D67" s="164" t="s">
        <v>106</v>
      </c>
      <c r="E67" s="165">
        <v>1</v>
      </c>
      <c r="F67" s="164">
        <v>8000</v>
      </c>
      <c r="G67" s="166">
        <f>C67*E67*F67</f>
        <v>8000</v>
      </c>
      <c r="H67" s="247">
        <f>G67</f>
        <v>8000</v>
      </c>
      <c r="I67" s="312" t="s">
        <v>234</v>
      </c>
      <c r="J67" s="265"/>
      <c r="K67" s="98"/>
      <c r="L67" s="98"/>
      <c r="M67" s="98"/>
      <c r="N67" s="98"/>
      <c r="O67" s="167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</row>
    <row r="68" spans="1:36" ht="13.5" customHeight="1">
      <c r="A68" s="170"/>
      <c r="B68" s="175"/>
      <c r="C68" s="218"/>
      <c r="D68" s="175"/>
      <c r="E68" s="206"/>
      <c r="F68" s="175"/>
      <c r="G68" s="173"/>
      <c r="H68" s="175"/>
      <c r="J68" s="274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</row>
    <row r="69" spans="1:36" ht="19.5" customHeight="1">
      <c r="A69" s="248"/>
      <c r="B69" s="200" t="s">
        <v>98</v>
      </c>
      <c r="C69" s="197"/>
      <c r="D69" s="198"/>
      <c r="E69" s="199"/>
      <c r="F69" s="198"/>
      <c r="G69" s="200">
        <f>SUM(G2:G68)</f>
        <v>244337</v>
      </c>
      <c r="H69" s="200">
        <f>SUM(H2:H68)-I48</f>
        <v>244337</v>
      </c>
      <c r="I69" s="320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</row>
    <row r="70" spans="1:36" ht="13.5" customHeight="1">
      <c r="A70" s="170"/>
      <c r="B70" s="249"/>
      <c r="C70" s="250" t="s">
        <v>99</v>
      </c>
      <c r="D70" s="251" t="s">
        <v>31</v>
      </c>
      <c r="E70" s="252" t="s">
        <v>100</v>
      </c>
      <c r="F70" s="251" t="s">
        <v>101</v>
      </c>
      <c r="G70" s="249"/>
      <c r="H70" s="253" t="s">
        <v>119</v>
      </c>
      <c r="I70" s="321" t="s">
        <v>10</v>
      </c>
      <c r="L70" s="32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</row>
    <row r="71" spans="1:36" ht="13.5" customHeight="1">
      <c r="A71" s="255"/>
      <c r="B71" s="256"/>
      <c r="C71" s="163"/>
      <c r="D71" s="164"/>
      <c r="E71" s="165"/>
      <c r="F71" s="164"/>
      <c r="G71" s="166"/>
      <c r="H71" s="164"/>
      <c r="I71" s="31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</row>
    <row r="72" spans="8:36" ht="13.5" customHeight="1">
      <c r="H72" s="186"/>
      <c r="I72" s="313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</row>
    <row r="73" spans="8:36" ht="13.5" customHeight="1">
      <c r="H73" s="186"/>
      <c r="I73" s="313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</row>
    <row r="74" spans="8:36" ht="13.5" customHeight="1">
      <c r="H74" s="186"/>
      <c r="I74" s="313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</row>
    <row r="75" spans="16:36" ht="13.5" customHeight="1"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</row>
    <row r="76" spans="16:36" ht="13.5" customHeight="1"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</row>
    <row r="77" spans="16:36" ht="13.5" customHeight="1"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</row>
    <row r="78" spans="8:36" ht="13.5" customHeight="1">
      <c r="H78" s="262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</row>
    <row r="79" spans="16:36" ht="13.5" customHeight="1"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</row>
    <row r="80" spans="16:36" ht="13.5" customHeight="1"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</row>
    <row r="81" spans="16:36" ht="13.5" customHeight="1"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</row>
    <row r="82" spans="16:36" ht="13.5" customHeight="1"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</row>
    <row r="83" spans="16:36" ht="13.5" customHeight="1"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</row>
    <row r="84" spans="16:36" ht="13.5" customHeight="1"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</row>
    <row r="85" spans="16:36" ht="13.5" customHeight="1"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</row>
    <row r="86" spans="1:36" ht="13.5" customHeight="1">
      <c r="A86" s="263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</row>
    <row r="87" spans="1:36" ht="13.5" customHeight="1">
      <c r="A87" s="263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</row>
    <row r="88" spans="1:36" ht="13.5" customHeight="1">
      <c r="A88" s="263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</row>
    <row r="89" spans="1:36" ht="13.5" customHeight="1">
      <c r="A89" s="263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</row>
    <row r="90" spans="1:36" ht="13.5" customHeight="1">
      <c r="A90" s="263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</row>
    <row r="91" ht="13.5" customHeight="1">
      <c r="A91" s="263"/>
    </row>
    <row r="92" ht="13.5" customHeight="1">
      <c r="A92" s="263"/>
    </row>
  </sheetData>
  <sheetProtection/>
  <mergeCells count="1">
    <mergeCell ref="I1:N2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1"/>
  <sheetViews>
    <sheetView zoomScale="50" zoomScaleNormal="50" workbookViewId="0" topLeftCell="A36">
      <selection activeCell="F65" sqref="A1:IV65536"/>
    </sheetView>
  </sheetViews>
  <sheetFormatPr defaultColWidth="8.09765625" defaultRowHeight="13.5" customHeight="1"/>
  <cols>
    <col min="1" max="1" width="3.3984375" style="257" customWidth="1"/>
    <col min="2" max="2" width="20.69921875" style="169" customWidth="1"/>
    <col min="3" max="3" width="6.19921875" style="258" customWidth="1"/>
    <col min="4" max="4" width="5.19921875" style="169" customWidth="1"/>
    <col min="5" max="5" width="5.3984375" style="259" hidden="1" customWidth="1"/>
    <col min="6" max="6" width="9.3984375" style="169" customWidth="1"/>
    <col min="7" max="7" width="8.09765625" style="260" customWidth="1"/>
    <col min="8" max="8" width="9.3984375" style="261" customWidth="1"/>
    <col min="9" max="9" width="10.09765625" style="265" customWidth="1"/>
    <col min="10" max="10" width="10.19921875" style="265" customWidth="1"/>
    <col min="11" max="11" width="11.69921875" style="98" hidden="1" customWidth="1"/>
    <col min="12" max="13" width="10.19921875" style="98" customWidth="1"/>
    <col min="14" max="14" width="12.8984375" style="98" customWidth="1"/>
    <col min="15" max="15" width="15.09765625" style="167" customWidth="1"/>
    <col min="16" max="16" width="12.5" style="169" customWidth="1"/>
    <col min="17" max="17" width="10.59765625" style="169" bestFit="1" customWidth="1"/>
    <col min="18" max="19" width="8.09765625" style="169" customWidth="1"/>
    <col min="20" max="20" width="9.59765625" style="169" bestFit="1" customWidth="1"/>
    <col min="21" max="21" width="9.09765625" style="169" bestFit="1" customWidth="1"/>
    <col min="22" max="22" width="10.5" style="169" bestFit="1" customWidth="1"/>
    <col min="23" max="16384" width="8.09765625" style="169" customWidth="1"/>
  </cols>
  <sheetData>
    <row r="1" spans="1:19" ht="27" customHeight="1">
      <c r="A1" s="161" t="s">
        <v>9</v>
      </c>
      <c r="B1" s="162"/>
      <c r="C1" s="163"/>
      <c r="D1" s="164"/>
      <c r="E1" s="165"/>
      <c r="F1" s="164" t="s">
        <v>34</v>
      </c>
      <c r="G1" s="166"/>
      <c r="H1" s="164"/>
      <c r="I1" s="264"/>
      <c r="P1" s="168"/>
      <c r="Q1" s="168"/>
      <c r="R1" s="168"/>
      <c r="S1" s="168"/>
    </row>
    <row r="2" spans="1:19" ht="13.5" customHeight="1">
      <c r="A2" s="170"/>
      <c r="B2" s="171" t="s">
        <v>97</v>
      </c>
      <c r="C2" s="172"/>
      <c r="D2" s="173"/>
      <c r="E2" s="174"/>
      <c r="F2" s="173"/>
      <c r="G2" s="173"/>
      <c r="H2" s="175"/>
      <c r="I2" s="266"/>
      <c r="P2" s="168"/>
      <c r="Q2" s="168"/>
      <c r="R2" s="168"/>
      <c r="S2" s="168"/>
    </row>
    <row r="3" spans="1:19" ht="22.5" customHeight="1">
      <c r="A3" s="176"/>
      <c r="B3" s="177" t="s">
        <v>59</v>
      </c>
      <c r="C3" s="178" t="s">
        <v>99</v>
      </c>
      <c r="D3" s="179" t="s">
        <v>31</v>
      </c>
      <c r="E3" s="180" t="s">
        <v>100</v>
      </c>
      <c r="F3" s="179" t="s">
        <v>101</v>
      </c>
      <c r="G3" s="181" t="s">
        <v>1</v>
      </c>
      <c r="H3" s="182" t="s">
        <v>119</v>
      </c>
      <c r="I3" s="182" t="s">
        <v>10</v>
      </c>
      <c r="P3" s="168"/>
      <c r="Q3" s="168"/>
      <c r="R3" s="168"/>
      <c r="S3" s="168"/>
    </row>
    <row r="4" spans="1:19" ht="13.5" customHeight="1">
      <c r="A4" s="183" t="s">
        <v>57</v>
      </c>
      <c r="B4" s="184" t="s">
        <v>20</v>
      </c>
      <c r="C4" s="185"/>
      <c r="D4" s="186"/>
      <c r="E4" s="187"/>
      <c r="F4" s="186"/>
      <c r="G4" s="188"/>
      <c r="H4" s="189"/>
      <c r="P4" s="168"/>
      <c r="Q4" s="168"/>
      <c r="R4" s="168"/>
      <c r="S4" s="168"/>
    </row>
    <row r="5" spans="1:19" ht="13.5" customHeight="1">
      <c r="A5" s="190"/>
      <c r="B5" s="191" t="s">
        <v>8</v>
      </c>
      <c r="C5" s="185">
        <v>2</v>
      </c>
      <c r="D5" s="186" t="s">
        <v>102</v>
      </c>
      <c r="E5" s="187">
        <v>1</v>
      </c>
      <c r="F5" s="186">
        <v>5000</v>
      </c>
      <c r="G5" s="188">
        <f>C5*E5*F5</f>
        <v>10000</v>
      </c>
      <c r="H5" s="189"/>
      <c r="I5" s="265" t="s">
        <v>41</v>
      </c>
      <c r="P5" s="168"/>
      <c r="Q5" s="168"/>
      <c r="R5" s="168"/>
      <c r="S5" s="168"/>
    </row>
    <row r="6" spans="1:19" ht="13.5" customHeight="1">
      <c r="A6" s="190"/>
      <c r="B6" s="191" t="s">
        <v>103</v>
      </c>
      <c r="C6" s="185">
        <v>6</v>
      </c>
      <c r="D6" s="186" t="s">
        <v>102</v>
      </c>
      <c r="E6" s="187">
        <v>1</v>
      </c>
      <c r="F6" s="186">
        <v>8000</v>
      </c>
      <c r="G6" s="188">
        <v>48000</v>
      </c>
      <c r="H6" s="189"/>
      <c r="I6" s="265" t="s">
        <v>40</v>
      </c>
      <c r="P6" s="168"/>
      <c r="Q6" s="168"/>
      <c r="R6" s="168"/>
      <c r="S6" s="168"/>
    </row>
    <row r="7" spans="1:19" ht="13.5" customHeight="1">
      <c r="A7" s="190"/>
      <c r="B7" s="191" t="s">
        <v>4</v>
      </c>
      <c r="C7" s="185">
        <v>6.25</v>
      </c>
      <c r="D7" s="186" t="s">
        <v>102</v>
      </c>
      <c r="E7" s="187">
        <v>1</v>
      </c>
      <c r="F7" s="186">
        <v>3500</v>
      </c>
      <c r="G7" s="188">
        <v>25000</v>
      </c>
      <c r="H7" s="189"/>
      <c r="I7" s="265" t="s">
        <v>11</v>
      </c>
      <c r="P7" s="192"/>
      <c r="Q7" s="168"/>
      <c r="R7" s="168"/>
      <c r="S7" s="168"/>
    </row>
    <row r="8" spans="1:19" ht="13.5" customHeight="1">
      <c r="A8" s="190"/>
      <c r="B8" s="191" t="s">
        <v>5</v>
      </c>
      <c r="C8" s="185">
        <v>6.25</v>
      </c>
      <c r="D8" s="186" t="s">
        <v>102</v>
      </c>
      <c r="E8" s="187">
        <v>1</v>
      </c>
      <c r="F8" s="186">
        <v>3500</v>
      </c>
      <c r="G8" s="188">
        <v>22000</v>
      </c>
      <c r="H8" s="189"/>
      <c r="I8" s="265" t="s">
        <v>12</v>
      </c>
      <c r="P8" s="192"/>
      <c r="Q8" s="168"/>
      <c r="R8" s="168"/>
      <c r="S8" s="168"/>
    </row>
    <row r="9" spans="1:36" ht="13.5" customHeight="1">
      <c r="A9" s="190"/>
      <c r="B9" s="191" t="s">
        <v>105</v>
      </c>
      <c r="C9" s="185">
        <v>8</v>
      </c>
      <c r="D9" s="186" t="s">
        <v>102</v>
      </c>
      <c r="E9" s="187">
        <v>1</v>
      </c>
      <c r="F9" s="186">
        <f>650*4</f>
        <v>2600</v>
      </c>
      <c r="G9" s="188">
        <v>20000</v>
      </c>
      <c r="H9" s="189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ht="13.5" customHeight="1">
      <c r="A10" s="193"/>
      <c r="B10" s="191" t="s">
        <v>7</v>
      </c>
      <c r="C10" s="185">
        <v>20</v>
      </c>
      <c r="D10" s="186" t="s">
        <v>104</v>
      </c>
      <c r="E10" s="187">
        <v>1</v>
      </c>
      <c r="F10" s="186">
        <v>900</v>
      </c>
      <c r="G10" s="188">
        <v>5000</v>
      </c>
      <c r="H10" s="189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</row>
    <row r="11" spans="1:36" s="168" customFormat="1" ht="13.5" customHeight="1">
      <c r="A11" s="183"/>
      <c r="B11" s="191" t="s">
        <v>0</v>
      </c>
      <c r="C11" s="185">
        <v>7</v>
      </c>
      <c r="D11" s="186" t="s">
        <v>102</v>
      </c>
      <c r="E11" s="187">
        <v>1</v>
      </c>
      <c r="F11" s="186">
        <v>2000</v>
      </c>
      <c r="G11" s="188">
        <f>C11*E11*F11</f>
        <v>14000</v>
      </c>
      <c r="H11" s="194"/>
      <c r="I11" s="265" t="s">
        <v>183</v>
      </c>
      <c r="J11" s="265"/>
      <c r="K11" s="98"/>
      <c r="L11" s="98"/>
      <c r="M11" s="98"/>
      <c r="N11" s="98"/>
      <c r="O11" s="167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</row>
    <row r="12" spans="1:36" ht="13.5" customHeight="1">
      <c r="A12" s="195"/>
      <c r="B12" s="196" t="s">
        <v>2</v>
      </c>
      <c r="C12" s="197"/>
      <c r="D12" s="198"/>
      <c r="E12" s="199"/>
      <c r="F12" s="198"/>
      <c r="G12" s="200"/>
      <c r="H12" s="201">
        <f>SUM(G4:G11)</f>
        <v>144000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36" ht="13.5" customHeight="1">
      <c r="A13" s="183" t="s">
        <v>56</v>
      </c>
      <c r="B13" s="202" t="s">
        <v>108</v>
      </c>
      <c r="C13" s="185"/>
      <c r="D13" s="186"/>
      <c r="E13" s="187"/>
      <c r="F13" s="186"/>
      <c r="G13" s="188"/>
      <c r="H13" s="189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1:36" ht="13.5" customHeight="1">
      <c r="A14" s="190"/>
      <c r="B14" s="191" t="s">
        <v>109</v>
      </c>
      <c r="C14" s="185">
        <v>1</v>
      </c>
      <c r="D14" s="186" t="s">
        <v>106</v>
      </c>
      <c r="E14" s="187">
        <v>1</v>
      </c>
      <c r="F14" s="186">
        <v>14268</v>
      </c>
      <c r="G14" s="188">
        <f>C14*E14*F14</f>
        <v>14268</v>
      </c>
      <c r="H14" s="189"/>
      <c r="I14" s="265" t="s">
        <v>30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</row>
    <row r="15" spans="1:36" ht="13.5" customHeight="1">
      <c r="A15" s="190"/>
      <c r="B15" s="191" t="s">
        <v>114</v>
      </c>
      <c r="C15" s="185">
        <v>8</v>
      </c>
      <c r="D15" s="186" t="s">
        <v>102</v>
      </c>
      <c r="E15" s="187">
        <v>1</v>
      </c>
      <c r="F15" s="186">
        <v>500</v>
      </c>
      <c r="G15" s="188">
        <f>C15*E15*F15</f>
        <v>4000</v>
      </c>
      <c r="H15" s="189"/>
      <c r="I15" s="265" t="s">
        <v>36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</row>
    <row r="16" spans="1:36" ht="13.5" customHeight="1">
      <c r="A16" s="190"/>
      <c r="B16" s="191" t="s">
        <v>110</v>
      </c>
      <c r="C16" s="185">
        <v>8</v>
      </c>
      <c r="D16" s="186" t="s">
        <v>102</v>
      </c>
      <c r="E16" s="187">
        <v>1</v>
      </c>
      <c r="F16" s="186">
        <f>5125/12</f>
        <v>427.0833333333333</v>
      </c>
      <c r="G16" s="188">
        <f>C16*E16*F16</f>
        <v>3416.6666666666665</v>
      </c>
      <c r="H16" s="189"/>
      <c r="I16" s="267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</row>
    <row r="17" spans="1:36" ht="13.5" customHeight="1">
      <c r="A17" s="190"/>
      <c r="B17" s="191" t="s">
        <v>85</v>
      </c>
      <c r="C17" s="185">
        <v>8</v>
      </c>
      <c r="D17" s="186" t="s">
        <v>102</v>
      </c>
      <c r="E17" s="187">
        <v>1</v>
      </c>
      <c r="F17" s="186">
        <v>1</v>
      </c>
      <c r="G17" s="188">
        <f>C17*E17*F17</f>
        <v>8</v>
      </c>
      <c r="H17" s="189"/>
      <c r="I17" s="267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</row>
    <row r="18" spans="1:36" ht="13.5" customHeight="1">
      <c r="A18" s="203"/>
      <c r="B18" s="204" t="s">
        <v>112</v>
      </c>
      <c r="C18" s="205">
        <v>200000</v>
      </c>
      <c r="D18" s="175"/>
      <c r="E18" s="206">
        <v>1</v>
      </c>
      <c r="F18" s="207">
        <v>0.05</v>
      </c>
      <c r="G18" s="173">
        <f>C18*E18*F18</f>
        <v>10000</v>
      </c>
      <c r="H18" s="194"/>
      <c r="I18" s="268" t="s">
        <v>35</v>
      </c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</row>
    <row r="19" spans="1:36" s="215" customFormat="1" ht="13.5" customHeight="1" thickBot="1">
      <c r="A19" s="208"/>
      <c r="B19" s="209" t="s">
        <v>33</v>
      </c>
      <c r="C19" s="210"/>
      <c r="D19" s="211"/>
      <c r="E19" s="212"/>
      <c r="F19" s="211"/>
      <c r="G19" s="213"/>
      <c r="H19" s="214">
        <f>SUM(G14:G18)</f>
        <v>31692.666666666668</v>
      </c>
      <c r="I19" s="265"/>
      <c r="J19" s="265"/>
      <c r="K19" s="98"/>
      <c r="L19" s="98"/>
      <c r="M19" s="98"/>
      <c r="N19" s="98"/>
      <c r="O19" s="167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</row>
    <row r="20" spans="1:36" ht="13.5" customHeight="1" thickTop="1">
      <c r="A20" s="183" t="s">
        <v>55</v>
      </c>
      <c r="B20" s="202" t="s">
        <v>3</v>
      </c>
      <c r="C20" s="185"/>
      <c r="D20" s="186"/>
      <c r="E20" s="187"/>
      <c r="F20" s="186"/>
      <c r="G20" s="188"/>
      <c r="H20" s="216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</row>
    <row r="21" spans="1:36" ht="13.5" customHeight="1">
      <c r="A21" s="190"/>
      <c r="B21" s="202" t="s">
        <v>107</v>
      </c>
      <c r="C21" s="185">
        <v>1</v>
      </c>
      <c r="D21" s="186" t="s">
        <v>106</v>
      </c>
      <c r="E21" s="187">
        <v>1</v>
      </c>
      <c r="F21" s="186">
        <v>12000</v>
      </c>
      <c r="G21" s="188">
        <f>C21*E21*F21</f>
        <v>12000</v>
      </c>
      <c r="H21" s="216">
        <f>SUM(G21:G22)</f>
        <v>17000</v>
      </c>
      <c r="I21" s="265" t="s">
        <v>39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</row>
    <row r="22" spans="1:36" ht="13.5" customHeight="1">
      <c r="A22" s="203"/>
      <c r="B22" s="217" t="s">
        <v>6</v>
      </c>
      <c r="C22" s="218">
        <v>1</v>
      </c>
      <c r="D22" s="175" t="s">
        <v>106</v>
      </c>
      <c r="E22" s="206">
        <v>1</v>
      </c>
      <c r="F22" s="175">
        <v>5000</v>
      </c>
      <c r="G22" s="173">
        <f>C22*F22</f>
        <v>5000</v>
      </c>
      <c r="H22" s="219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</row>
    <row r="23" spans="1:36" s="162" customFormat="1" ht="13.5" customHeight="1">
      <c r="A23" s="190"/>
      <c r="B23" s="202" t="s">
        <v>18</v>
      </c>
      <c r="C23" s="185">
        <v>2</v>
      </c>
      <c r="D23" s="186" t="s">
        <v>167</v>
      </c>
      <c r="E23" s="187">
        <v>1</v>
      </c>
      <c r="F23" s="186">
        <v>5000</v>
      </c>
      <c r="G23" s="188">
        <f>C23*E23*F23</f>
        <v>10000</v>
      </c>
      <c r="H23" s="220">
        <f>SUM(G23:G24)</f>
        <v>10500</v>
      </c>
      <c r="I23" s="265" t="s">
        <v>27</v>
      </c>
      <c r="J23" s="265"/>
      <c r="K23" s="98"/>
      <c r="L23" s="98"/>
      <c r="M23" s="98"/>
      <c r="N23" s="98"/>
      <c r="O23" s="167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6" s="222" customFormat="1" ht="13.5" customHeight="1">
      <c r="A24" s="203"/>
      <c r="B24" s="204" t="s">
        <v>21</v>
      </c>
      <c r="C24" s="218">
        <v>50</v>
      </c>
      <c r="D24" s="175" t="s">
        <v>106</v>
      </c>
      <c r="E24" s="206">
        <v>1</v>
      </c>
      <c r="F24" s="175">
        <v>10</v>
      </c>
      <c r="G24" s="221">
        <f>C24*E24*F24</f>
        <v>500</v>
      </c>
      <c r="H24" s="219"/>
      <c r="I24" s="265" t="s">
        <v>23</v>
      </c>
      <c r="J24" s="265"/>
      <c r="K24" s="98"/>
      <c r="L24" s="98"/>
      <c r="M24" s="98"/>
      <c r="N24" s="98"/>
      <c r="O24" s="167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1:36" s="162" customFormat="1" ht="13.5" customHeight="1">
      <c r="A25" s="223"/>
      <c r="B25" s="224" t="s">
        <v>116</v>
      </c>
      <c r="C25" s="163">
        <v>1</v>
      </c>
      <c r="D25" s="164" t="s">
        <v>106</v>
      </c>
      <c r="E25" s="225">
        <v>1</v>
      </c>
      <c r="F25" s="164">
        <v>5000</v>
      </c>
      <c r="G25" s="166">
        <f>C25*E25*F25</f>
        <v>5000</v>
      </c>
      <c r="H25" s="226">
        <f>G25+G26</f>
        <v>9500</v>
      </c>
      <c r="I25" s="265" t="s">
        <v>28</v>
      </c>
      <c r="J25" s="265"/>
      <c r="K25" s="98"/>
      <c r="L25" s="98"/>
      <c r="M25" s="98"/>
      <c r="N25" s="98"/>
      <c r="O25" s="167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</row>
    <row r="26" spans="1:36" s="168" customFormat="1" ht="13.5" customHeight="1">
      <c r="A26" s="190"/>
      <c r="B26" s="191" t="s">
        <v>22</v>
      </c>
      <c r="C26" s="185">
        <v>1500</v>
      </c>
      <c r="D26" s="186" t="s">
        <v>25</v>
      </c>
      <c r="E26" s="187"/>
      <c r="F26" s="186">
        <v>3</v>
      </c>
      <c r="G26" s="227">
        <f>C26*F26</f>
        <v>4500</v>
      </c>
      <c r="H26" s="220"/>
      <c r="I26" s="265"/>
      <c r="J26" s="265"/>
      <c r="K26" s="98"/>
      <c r="L26" s="98"/>
      <c r="M26" s="98"/>
      <c r="N26" s="98"/>
      <c r="O26" s="167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</row>
    <row r="27" spans="1:36" s="162" customFormat="1" ht="13.5" customHeight="1">
      <c r="A27" s="223"/>
      <c r="B27" s="224" t="s">
        <v>115</v>
      </c>
      <c r="C27" s="163">
        <v>1</v>
      </c>
      <c r="D27" s="164" t="s">
        <v>106</v>
      </c>
      <c r="E27" s="165">
        <v>1</v>
      </c>
      <c r="F27" s="164">
        <v>5000</v>
      </c>
      <c r="G27" s="166">
        <f>C27*E27*F27</f>
        <v>5000</v>
      </c>
      <c r="H27" s="226">
        <f>G27+G28+G29</f>
        <v>18600</v>
      </c>
      <c r="I27" s="265" t="s">
        <v>37</v>
      </c>
      <c r="J27" s="265"/>
      <c r="K27" s="98"/>
      <c r="L27" s="98"/>
      <c r="M27" s="98"/>
      <c r="N27" s="98"/>
      <c r="O27" s="167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1:36" s="168" customFormat="1" ht="13.5" customHeight="1">
      <c r="A28" s="190"/>
      <c r="B28" s="191" t="s">
        <v>17</v>
      </c>
      <c r="C28" s="185">
        <v>2</v>
      </c>
      <c r="D28" s="186" t="s">
        <v>24</v>
      </c>
      <c r="E28" s="187">
        <v>1</v>
      </c>
      <c r="F28" s="186">
        <v>5000</v>
      </c>
      <c r="G28" s="228">
        <f>C28*E28*F28</f>
        <v>10000</v>
      </c>
      <c r="H28" s="220"/>
      <c r="I28" s="265" t="s">
        <v>61</v>
      </c>
      <c r="J28" s="265"/>
      <c r="K28" s="98"/>
      <c r="L28" s="98"/>
      <c r="M28" s="98"/>
      <c r="N28" s="98"/>
      <c r="O28" s="167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</row>
    <row r="29" spans="1:36" s="222" customFormat="1" ht="13.5" customHeight="1">
      <c r="A29" s="203"/>
      <c r="B29" s="204" t="s">
        <v>117</v>
      </c>
      <c r="C29" s="218">
        <v>600</v>
      </c>
      <c r="D29" s="175" t="s">
        <v>25</v>
      </c>
      <c r="E29" s="206">
        <v>1</v>
      </c>
      <c r="F29" s="175">
        <v>6</v>
      </c>
      <c r="G29" s="188">
        <f>C29*E29*F29</f>
        <v>3600</v>
      </c>
      <c r="H29" s="229"/>
      <c r="I29" s="265" t="s">
        <v>179</v>
      </c>
      <c r="J29" s="265"/>
      <c r="K29" s="98"/>
      <c r="L29" s="98"/>
      <c r="M29" s="98"/>
      <c r="N29" s="98"/>
      <c r="O29" s="167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</row>
    <row r="30" spans="1:36" s="162" customFormat="1" ht="13.5" customHeight="1">
      <c r="A30" s="223"/>
      <c r="B30" s="230" t="s">
        <v>13</v>
      </c>
      <c r="C30" s="163"/>
      <c r="D30" s="164"/>
      <c r="E30" s="165"/>
      <c r="F30" s="164"/>
      <c r="G30" s="166"/>
      <c r="H30" s="226"/>
      <c r="I30" s="265"/>
      <c r="J30" s="265"/>
      <c r="K30" s="98"/>
      <c r="L30" s="98"/>
      <c r="M30" s="98"/>
      <c r="N30" s="98"/>
      <c r="O30" s="167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1:36" s="168" customFormat="1" ht="13.5" customHeight="1">
      <c r="A31" s="190"/>
      <c r="B31" s="231" t="s">
        <v>92</v>
      </c>
      <c r="C31" s="185">
        <v>20</v>
      </c>
      <c r="D31" s="186" t="s">
        <v>106</v>
      </c>
      <c r="E31" s="187">
        <v>1</v>
      </c>
      <c r="F31" s="186">
        <f>C31*E31</f>
        <v>20</v>
      </c>
      <c r="G31" s="188">
        <f>C31*E31*F31</f>
        <v>400</v>
      </c>
      <c r="H31" s="216">
        <f>SUM(G31:G33)</f>
        <v>3725</v>
      </c>
      <c r="I31" s="265" t="s">
        <v>180</v>
      </c>
      <c r="J31" s="265"/>
      <c r="K31" s="98"/>
      <c r="L31" s="98"/>
      <c r="M31" s="98"/>
      <c r="N31" s="98"/>
      <c r="O31" s="167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</row>
    <row r="32" spans="1:36" s="168" customFormat="1" ht="13.5" customHeight="1">
      <c r="A32" s="193"/>
      <c r="B32" s="231" t="s">
        <v>14</v>
      </c>
      <c r="C32" s="185">
        <v>2500</v>
      </c>
      <c r="D32" s="186"/>
      <c r="E32" s="187">
        <v>1</v>
      </c>
      <c r="F32" s="232">
        <v>0.45</v>
      </c>
      <c r="G32" s="188">
        <f>C32*E32*F32</f>
        <v>1125</v>
      </c>
      <c r="H32" s="216"/>
      <c r="I32" s="265"/>
      <c r="J32" s="265"/>
      <c r="K32" s="98"/>
      <c r="L32" s="98"/>
      <c r="M32" s="98"/>
      <c r="N32" s="98"/>
      <c r="O32" s="167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</row>
    <row r="33" spans="1:36" s="222" customFormat="1" ht="13.5" customHeight="1">
      <c r="A33" s="193"/>
      <c r="B33" s="191" t="s">
        <v>29</v>
      </c>
      <c r="C33" s="185">
        <v>200</v>
      </c>
      <c r="D33" s="186"/>
      <c r="E33" s="187">
        <v>1</v>
      </c>
      <c r="F33" s="186">
        <v>11</v>
      </c>
      <c r="G33" s="188">
        <f>C33*E33*F33</f>
        <v>2200</v>
      </c>
      <c r="H33" s="216"/>
      <c r="I33" s="265" t="s">
        <v>181</v>
      </c>
      <c r="J33" s="265"/>
      <c r="K33" s="98"/>
      <c r="L33" s="98"/>
      <c r="M33" s="98"/>
      <c r="N33" s="98"/>
      <c r="O33" s="167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</row>
    <row r="34" spans="1:36" s="168" customFormat="1" ht="13.5" customHeight="1">
      <c r="A34" s="203"/>
      <c r="B34" s="191" t="s">
        <v>72</v>
      </c>
      <c r="C34" s="218">
        <v>1</v>
      </c>
      <c r="D34" s="175"/>
      <c r="E34" s="206"/>
      <c r="F34" s="175">
        <v>0</v>
      </c>
      <c r="G34" s="188">
        <f>C34*F34</f>
        <v>0</v>
      </c>
      <c r="H34" s="229"/>
      <c r="I34" s="265"/>
      <c r="J34" s="265"/>
      <c r="K34" s="98"/>
      <c r="L34" s="98"/>
      <c r="M34" s="98"/>
      <c r="N34" s="98"/>
      <c r="O34" s="167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</row>
    <row r="35" spans="1:36" s="168" customFormat="1" ht="13.5" customHeight="1">
      <c r="A35" s="195"/>
      <c r="B35" s="233" t="s">
        <v>32</v>
      </c>
      <c r="C35" s="197"/>
      <c r="D35" s="198"/>
      <c r="E35" s="199"/>
      <c r="F35" s="198"/>
      <c r="G35" s="200"/>
      <c r="H35" s="201">
        <f>SUM(G21:G33)</f>
        <v>59325</v>
      </c>
      <c r="I35" s="269">
        <f>SUM(H21:H33)</f>
        <v>59325</v>
      </c>
      <c r="J35" s="265"/>
      <c r="K35" s="98"/>
      <c r="L35" s="98"/>
      <c r="M35" s="98"/>
      <c r="N35" s="98"/>
      <c r="O35" s="167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1:36" s="168" customFormat="1" ht="13.5" customHeight="1">
      <c r="A36" s="234" t="s">
        <v>54</v>
      </c>
      <c r="B36" s="230" t="s">
        <v>46</v>
      </c>
      <c r="C36" s="163">
        <v>1</v>
      </c>
      <c r="D36" s="164" t="s">
        <v>42</v>
      </c>
      <c r="E36" s="165">
        <v>1</v>
      </c>
      <c r="F36" s="164">
        <v>20000</v>
      </c>
      <c r="G36" s="166">
        <f>C36*E36*F36</f>
        <v>20000</v>
      </c>
      <c r="H36" s="235">
        <f>G36</f>
        <v>20000</v>
      </c>
      <c r="I36" s="269" t="s">
        <v>43</v>
      </c>
      <c r="J36" s="265"/>
      <c r="K36" s="98"/>
      <c r="L36" s="98"/>
      <c r="M36" s="98"/>
      <c r="N36" s="98"/>
      <c r="O36" s="167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s="168" customFormat="1" ht="13.5" customHeight="1">
      <c r="A37" s="236"/>
      <c r="B37" s="237" t="s">
        <v>47</v>
      </c>
      <c r="C37" s="218"/>
      <c r="D37" s="175"/>
      <c r="E37" s="206">
        <v>1</v>
      </c>
      <c r="F37" s="175"/>
      <c r="G37" s="173"/>
      <c r="H37" s="175"/>
      <c r="I37" s="270"/>
      <c r="J37" s="265"/>
      <c r="K37" s="98"/>
      <c r="L37" s="98"/>
      <c r="M37" s="98"/>
      <c r="N37" s="98"/>
      <c r="O37" s="167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</row>
    <row r="38" spans="1:36" ht="13.5" customHeight="1">
      <c r="A38" s="238" t="s">
        <v>51</v>
      </c>
      <c r="B38" s="202" t="s">
        <v>48</v>
      </c>
      <c r="C38" s="185">
        <v>1</v>
      </c>
      <c r="D38" s="186" t="s">
        <v>106</v>
      </c>
      <c r="E38" s="187">
        <v>1</v>
      </c>
      <c r="F38" s="186">
        <v>11000</v>
      </c>
      <c r="G38" s="188">
        <f>C38*E38*F38</f>
        <v>11000</v>
      </c>
      <c r="H38" s="239">
        <f>G38</f>
        <v>11000</v>
      </c>
      <c r="I38" s="265" t="s">
        <v>26</v>
      </c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</row>
    <row r="39" spans="1:36" ht="13.5" customHeight="1">
      <c r="A39" s="240"/>
      <c r="B39" s="171"/>
      <c r="C39" s="218"/>
      <c r="D39" s="175"/>
      <c r="E39" s="206">
        <v>1</v>
      </c>
      <c r="F39" s="175"/>
      <c r="G39" s="173"/>
      <c r="H39" s="241"/>
      <c r="I39" s="265" t="s">
        <v>182</v>
      </c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</row>
    <row r="40" spans="1:36" s="168" customFormat="1" ht="13.5" customHeight="1">
      <c r="A40" s="234" t="s">
        <v>52</v>
      </c>
      <c r="B40" s="224" t="s">
        <v>83</v>
      </c>
      <c r="C40" s="163">
        <v>3570</v>
      </c>
      <c r="D40" s="164" t="s">
        <v>120</v>
      </c>
      <c r="E40" s="165">
        <v>1</v>
      </c>
      <c r="F40" s="164">
        <v>7</v>
      </c>
      <c r="G40" s="166">
        <f>C40*E40*F40</f>
        <v>24990</v>
      </c>
      <c r="H40" s="164">
        <f>G40+G41</f>
        <v>44990</v>
      </c>
      <c r="I40" s="271" t="s">
        <v>16</v>
      </c>
      <c r="J40" s="265"/>
      <c r="K40" s="98"/>
      <c r="L40" s="98"/>
      <c r="M40" s="98"/>
      <c r="N40" s="98"/>
      <c r="O40" s="167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s="168" customFormat="1" ht="13.5" customHeight="1">
      <c r="A41" s="242"/>
      <c r="B41" s="243" t="s">
        <v>84</v>
      </c>
      <c r="C41" s="218">
        <v>2</v>
      </c>
      <c r="D41" s="175"/>
      <c r="E41" s="206">
        <v>1</v>
      </c>
      <c r="F41" s="175">
        <v>10000</v>
      </c>
      <c r="G41" s="173">
        <f>C41*E41*F41</f>
        <v>20000</v>
      </c>
      <c r="H41" s="175"/>
      <c r="I41" s="271"/>
      <c r="J41" s="265"/>
      <c r="K41" s="98"/>
      <c r="L41" s="98"/>
      <c r="M41" s="98"/>
      <c r="N41" s="98"/>
      <c r="O41" s="167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</row>
    <row r="42" spans="1:36" s="168" customFormat="1" ht="13.5" customHeight="1">
      <c r="A42" s="238" t="s">
        <v>53</v>
      </c>
      <c r="B42" s="202" t="s">
        <v>49</v>
      </c>
      <c r="C42" s="185">
        <v>1</v>
      </c>
      <c r="D42" s="186" t="s">
        <v>58</v>
      </c>
      <c r="E42" s="187">
        <v>1</v>
      </c>
      <c r="F42" s="186">
        <v>15000</v>
      </c>
      <c r="G42" s="188">
        <f>C42*E42*F42</f>
        <v>15000</v>
      </c>
      <c r="H42" s="186">
        <f>G42</f>
        <v>15000</v>
      </c>
      <c r="I42" s="271"/>
      <c r="J42" s="265"/>
      <c r="K42" s="98"/>
      <c r="L42" s="98"/>
      <c r="M42" s="98"/>
      <c r="N42" s="98"/>
      <c r="O42" s="16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</row>
    <row r="43" spans="1:36" s="168" customFormat="1" ht="13.5" customHeight="1">
      <c r="A43" s="238"/>
      <c r="B43" s="191" t="s">
        <v>168</v>
      </c>
      <c r="C43" s="185"/>
      <c r="D43" s="186"/>
      <c r="E43" s="187"/>
      <c r="F43" s="186"/>
      <c r="G43" s="188"/>
      <c r="H43" s="186"/>
      <c r="I43" s="271"/>
      <c r="J43" s="265"/>
      <c r="K43" s="98"/>
      <c r="L43" s="98"/>
      <c r="M43" s="98"/>
      <c r="N43" s="98"/>
      <c r="O43" s="167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1:36" s="162" customFormat="1" ht="13.5" customHeight="1">
      <c r="A44" s="244" t="s">
        <v>50</v>
      </c>
      <c r="B44" s="224" t="s">
        <v>113</v>
      </c>
      <c r="C44" s="163">
        <v>1</v>
      </c>
      <c r="D44" s="164" t="s">
        <v>106</v>
      </c>
      <c r="E44" s="165">
        <v>1</v>
      </c>
      <c r="F44" s="164">
        <v>11000</v>
      </c>
      <c r="G44" s="166">
        <f>C44*E44*F44</f>
        <v>11000</v>
      </c>
      <c r="H44" s="235">
        <f>G44</f>
        <v>11000</v>
      </c>
      <c r="I44" s="272" t="s">
        <v>44</v>
      </c>
      <c r="J44" s="265"/>
      <c r="K44" s="98"/>
      <c r="L44" s="98"/>
      <c r="M44" s="98"/>
      <c r="N44" s="98"/>
      <c r="O44" s="167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</row>
    <row r="45" spans="1:36" s="168" customFormat="1" ht="13.5" customHeight="1">
      <c r="A45" s="245"/>
      <c r="B45" s="202"/>
      <c r="C45" s="185"/>
      <c r="D45" s="186"/>
      <c r="E45" s="187"/>
      <c r="F45" s="186"/>
      <c r="G45" s="188"/>
      <c r="H45" s="186"/>
      <c r="I45" s="273"/>
      <c r="J45" s="265"/>
      <c r="K45" s="98"/>
      <c r="L45" s="98"/>
      <c r="M45" s="98"/>
      <c r="N45" s="98"/>
      <c r="O45" s="167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</row>
    <row r="46" spans="1:36" s="168" customFormat="1" ht="13.5" customHeight="1">
      <c r="A46" s="246">
        <v>9</v>
      </c>
      <c r="B46" s="224" t="s">
        <v>111</v>
      </c>
      <c r="C46" s="163">
        <v>1</v>
      </c>
      <c r="D46" s="164" t="s">
        <v>106</v>
      </c>
      <c r="E46" s="165">
        <v>1</v>
      </c>
      <c r="F46" s="164">
        <v>8000</v>
      </c>
      <c r="G46" s="166">
        <f>C46*E46*F46</f>
        <v>8000</v>
      </c>
      <c r="H46" s="247">
        <f>G46</f>
        <v>8000</v>
      </c>
      <c r="I46" s="265" t="s">
        <v>19</v>
      </c>
      <c r="J46" s="265"/>
      <c r="K46" s="98"/>
      <c r="L46" s="98"/>
      <c r="M46" s="98"/>
      <c r="N46" s="98"/>
      <c r="O46" s="167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</row>
    <row r="47" spans="1:36" ht="13.5" customHeight="1">
      <c r="A47" s="170"/>
      <c r="B47" s="175"/>
      <c r="C47" s="218"/>
      <c r="D47" s="175"/>
      <c r="E47" s="206"/>
      <c r="F47" s="175"/>
      <c r="G47" s="173"/>
      <c r="H47" s="175"/>
      <c r="J47" s="274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</row>
    <row r="48" spans="1:36" ht="19.5" customHeight="1">
      <c r="A48" s="248"/>
      <c r="B48" s="200" t="s">
        <v>121</v>
      </c>
      <c r="C48" s="197"/>
      <c r="D48" s="198"/>
      <c r="E48" s="199"/>
      <c r="F48" s="198"/>
      <c r="G48" s="200">
        <f>SUM(G2:G47)</f>
        <v>345007.6666666666</v>
      </c>
      <c r="H48" s="200">
        <f>SUM(H2:H47)-I35</f>
        <v>345007.6666666666</v>
      </c>
      <c r="I48" s="275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</row>
    <row r="49" spans="1:36" ht="13.5" customHeight="1">
      <c r="A49" s="170"/>
      <c r="B49" s="249"/>
      <c r="C49" s="250" t="s">
        <v>99</v>
      </c>
      <c r="D49" s="251" t="s">
        <v>31</v>
      </c>
      <c r="E49" s="252" t="s">
        <v>100</v>
      </c>
      <c r="F49" s="251" t="s">
        <v>101</v>
      </c>
      <c r="G49" s="249"/>
      <c r="H49" s="253" t="s">
        <v>119</v>
      </c>
      <c r="I49" s="254" t="s">
        <v>10</v>
      </c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</row>
    <row r="50" spans="1:36" ht="13.5" customHeight="1">
      <c r="A50" s="255"/>
      <c r="B50" s="256"/>
      <c r="C50" s="163"/>
      <c r="D50" s="164"/>
      <c r="E50" s="165"/>
      <c r="F50" s="164"/>
      <c r="G50" s="166"/>
      <c r="H50" s="164"/>
      <c r="I50" s="272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</row>
    <row r="51" spans="8:36" ht="13.5" customHeight="1">
      <c r="H51" s="186"/>
      <c r="I51" s="267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</row>
    <row r="52" spans="8:36" ht="13.5" customHeight="1">
      <c r="H52" s="186"/>
      <c r="I52" s="267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</row>
    <row r="53" spans="8:36" ht="13.5" customHeight="1">
      <c r="H53" s="186"/>
      <c r="I53" s="267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</row>
    <row r="54" spans="16:36" ht="13.5" customHeight="1"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</row>
    <row r="55" spans="16:36" ht="13.5" customHeight="1"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</row>
    <row r="56" spans="16:36" ht="13.5" customHeight="1"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</row>
    <row r="57" spans="8:36" ht="13.5" customHeight="1">
      <c r="H57" s="262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</row>
    <row r="58" spans="16:36" ht="13.5" customHeight="1"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</row>
    <row r="59" spans="16:36" ht="13.5" customHeight="1"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</row>
    <row r="60" spans="16:36" ht="13.5" customHeight="1"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</row>
    <row r="61" spans="16:36" ht="13.5" customHeight="1"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</row>
    <row r="62" spans="16:36" ht="13.5" customHeight="1"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</row>
    <row r="63" spans="16:36" ht="13.5" customHeight="1"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</row>
    <row r="64" spans="16:36" ht="13.5" customHeight="1"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</row>
    <row r="65" spans="1:36" ht="13.5" customHeight="1">
      <c r="A65" s="263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</row>
    <row r="66" spans="1:36" ht="13.5" customHeight="1">
      <c r="A66" s="263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</row>
    <row r="67" spans="1:36" ht="13.5" customHeight="1">
      <c r="A67" s="263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</row>
    <row r="68" spans="1:36" ht="13.5" customHeight="1">
      <c r="A68" s="263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</row>
    <row r="69" spans="1:36" ht="13.5" customHeight="1">
      <c r="A69" s="263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</row>
    <row r="70" ht="13.5" customHeight="1">
      <c r="A70" s="263"/>
    </row>
    <row r="71" ht="13.5" customHeight="1">
      <c r="A71" s="263"/>
    </row>
  </sheetData>
  <sheetProtection/>
  <printOptions/>
  <pageMargins left="0.75" right="0.75" top="1" bottom="1" header="0.5" footer="0.5"/>
  <pageSetup fitToHeight="1" fitToWidth="1" orientation="portrait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8">
      <selection activeCell="G23" sqref="G23"/>
    </sheetView>
  </sheetViews>
  <sheetFormatPr defaultColWidth="11.19921875" defaultRowHeight="15"/>
  <cols>
    <col min="1" max="1" width="4.8984375" style="0" customWidth="1"/>
    <col min="2" max="2" width="15.59765625" style="0" customWidth="1"/>
    <col min="3" max="3" width="17.8984375" style="0" customWidth="1"/>
    <col min="4" max="4" width="8" style="0" customWidth="1"/>
  </cols>
  <sheetData>
    <row r="1" spans="1:8" ht="15.75">
      <c r="A1" s="79"/>
      <c r="B1" s="77" t="s">
        <v>122</v>
      </c>
      <c r="C1" s="78"/>
      <c r="D1" s="76"/>
      <c r="E1" s="76"/>
      <c r="F1" s="76" t="s">
        <v>123</v>
      </c>
      <c r="G1" s="72"/>
      <c r="H1" s="39"/>
    </row>
    <row r="2" spans="1:8" ht="15.75">
      <c r="A2" s="79"/>
      <c r="B2" s="85"/>
      <c r="C2" s="85"/>
      <c r="D2" s="80"/>
      <c r="E2" s="80"/>
      <c r="F2" s="80"/>
      <c r="G2" s="62"/>
      <c r="H2" s="39"/>
    </row>
    <row r="3" spans="1:7" ht="15.75">
      <c r="A3" s="126">
        <v>1</v>
      </c>
      <c r="B3" s="127" t="s">
        <v>147</v>
      </c>
      <c r="C3" s="128"/>
      <c r="D3" s="129" t="s">
        <v>124</v>
      </c>
      <c r="E3" s="129" t="s">
        <v>125</v>
      </c>
      <c r="F3" s="96" t="s">
        <v>162</v>
      </c>
      <c r="G3" s="96" t="s">
        <v>161</v>
      </c>
    </row>
    <row r="4" spans="1:7" s="33" customFormat="1" ht="15.75">
      <c r="A4" s="113"/>
      <c r="B4" s="130" t="s">
        <v>159</v>
      </c>
      <c r="C4" s="111"/>
      <c r="D4" s="111">
        <v>12</v>
      </c>
      <c r="E4" s="112">
        <f>45000/6</f>
        <v>7500</v>
      </c>
      <c r="F4" s="97">
        <f aca="true" t="shared" si="0" ref="F4:F12">D4*E4</f>
        <v>90000</v>
      </c>
      <c r="G4" s="97"/>
    </row>
    <row r="5" spans="1:7" s="33" customFormat="1" ht="15.75">
      <c r="A5" s="113"/>
      <c r="B5" s="131" t="s">
        <v>137</v>
      </c>
      <c r="C5" s="123"/>
      <c r="D5" s="111">
        <v>12</v>
      </c>
      <c r="E5" s="112">
        <v>6400</v>
      </c>
      <c r="F5" s="97">
        <f t="shared" si="0"/>
        <v>76800</v>
      </c>
      <c r="G5" s="97"/>
    </row>
    <row r="6" spans="1:7" s="33" customFormat="1" ht="15.75">
      <c r="A6" s="113"/>
      <c r="B6" s="131" t="s">
        <v>145</v>
      </c>
      <c r="C6" s="123" t="s">
        <v>140</v>
      </c>
      <c r="D6" s="111">
        <v>3</v>
      </c>
      <c r="E6" s="112">
        <v>6250</v>
      </c>
      <c r="F6" s="97">
        <f t="shared" si="0"/>
        <v>18750</v>
      </c>
      <c r="G6" s="97"/>
    </row>
    <row r="7" spans="1:7" s="33" customFormat="1" ht="15.75">
      <c r="A7" s="113"/>
      <c r="B7" s="131" t="s">
        <v>136</v>
      </c>
      <c r="C7" s="123" t="s">
        <v>141</v>
      </c>
      <c r="D7" s="132">
        <v>5</v>
      </c>
      <c r="E7" s="112">
        <v>6000</v>
      </c>
      <c r="F7" s="97">
        <f t="shared" si="0"/>
        <v>30000</v>
      </c>
      <c r="G7" s="97"/>
    </row>
    <row r="8" spans="1:7" s="33" customFormat="1" ht="15.75">
      <c r="A8" s="113"/>
      <c r="B8" s="131" t="s">
        <v>144</v>
      </c>
      <c r="C8" s="123" t="s">
        <v>142</v>
      </c>
      <c r="D8" s="111">
        <v>4</v>
      </c>
      <c r="E8" s="112">
        <v>6000</v>
      </c>
      <c r="F8" s="97">
        <f t="shared" si="0"/>
        <v>24000</v>
      </c>
      <c r="G8" s="97"/>
    </row>
    <row r="9" spans="1:7" s="33" customFormat="1" ht="15.75">
      <c r="A9" s="113"/>
      <c r="B9" s="130" t="s">
        <v>139</v>
      </c>
      <c r="C9" s="133" t="s">
        <v>141</v>
      </c>
      <c r="D9" s="111">
        <v>6</v>
      </c>
      <c r="E9" s="112">
        <v>3750</v>
      </c>
      <c r="F9" s="97">
        <f t="shared" si="0"/>
        <v>22500</v>
      </c>
      <c r="G9" s="97"/>
    </row>
    <row r="10" spans="1:7" s="33" customFormat="1" ht="15.75">
      <c r="A10" s="113"/>
      <c r="B10" s="131" t="s">
        <v>138</v>
      </c>
      <c r="C10" s="123" t="s">
        <v>141</v>
      </c>
      <c r="D10" s="111">
        <v>6</v>
      </c>
      <c r="E10" s="112">
        <v>6400</v>
      </c>
      <c r="F10" s="97">
        <f t="shared" si="0"/>
        <v>38400</v>
      </c>
      <c r="G10" s="97"/>
    </row>
    <row r="11" spans="1:8" ht="15.75">
      <c r="A11" s="134"/>
      <c r="B11" s="130" t="s">
        <v>143</v>
      </c>
      <c r="C11" s="115"/>
      <c r="D11" s="135">
        <v>6</v>
      </c>
      <c r="E11" s="136">
        <v>3000</v>
      </c>
      <c r="F11" s="99">
        <f t="shared" si="0"/>
        <v>18000</v>
      </c>
      <c r="G11" s="99"/>
      <c r="H11" s="39"/>
    </row>
    <row r="12" spans="1:7" ht="15.75">
      <c r="A12" s="134"/>
      <c r="B12" s="114" t="s">
        <v>64</v>
      </c>
      <c r="C12" s="111"/>
      <c r="D12" s="135">
        <v>12</v>
      </c>
      <c r="E12" s="136">
        <v>1500</v>
      </c>
      <c r="F12" s="99">
        <f t="shared" si="0"/>
        <v>18000</v>
      </c>
      <c r="G12" s="99"/>
    </row>
    <row r="13" spans="1:7" ht="15.75">
      <c r="A13" s="128"/>
      <c r="B13" s="127" t="s">
        <v>147</v>
      </c>
      <c r="C13" s="137"/>
      <c r="D13" s="137"/>
      <c r="E13" s="138"/>
      <c r="F13" s="139"/>
      <c r="G13" s="100">
        <f>SUM(F4:F12)</f>
        <v>336450</v>
      </c>
    </row>
    <row r="14" spans="1:9" ht="15.75">
      <c r="A14" s="140">
        <v>2</v>
      </c>
      <c r="B14" s="141" t="s">
        <v>148</v>
      </c>
      <c r="C14" s="111"/>
      <c r="D14" s="111"/>
      <c r="E14" s="112"/>
      <c r="F14" s="97"/>
      <c r="G14" s="97"/>
      <c r="H14" s="33"/>
      <c r="I14" s="33"/>
    </row>
    <row r="15" spans="1:8" ht="15.75">
      <c r="A15" s="134"/>
      <c r="B15" s="142" t="s">
        <v>128</v>
      </c>
      <c r="C15" s="135"/>
      <c r="D15" s="135">
        <v>12</v>
      </c>
      <c r="E15" s="136">
        <v>1325</v>
      </c>
      <c r="F15" s="99">
        <f aca="true" t="shared" si="1" ref="F15:F22">D15*E15</f>
        <v>15900</v>
      </c>
      <c r="G15" s="99"/>
      <c r="H15" s="87"/>
    </row>
    <row r="16" spans="1:7" ht="15.75">
      <c r="A16" s="134"/>
      <c r="B16" s="142" t="s">
        <v>129</v>
      </c>
      <c r="C16" s="135"/>
      <c r="D16" s="135">
        <v>12</v>
      </c>
      <c r="E16" s="136">
        <v>200</v>
      </c>
      <c r="F16" s="99">
        <f t="shared" si="1"/>
        <v>2400</v>
      </c>
      <c r="G16" s="99"/>
    </row>
    <row r="17" spans="1:7" ht="15.75">
      <c r="A17" s="134"/>
      <c r="B17" s="142" t="s">
        <v>130</v>
      </c>
      <c r="C17" s="135"/>
      <c r="D17" s="135">
        <v>12</v>
      </c>
      <c r="E17" s="136">
        <v>700</v>
      </c>
      <c r="F17" s="99">
        <f t="shared" si="1"/>
        <v>8400</v>
      </c>
      <c r="G17" s="99"/>
    </row>
    <row r="18" spans="1:7" ht="15.75">
      <c r="A18" s="134"/>
      <c r="B18" s="142" t="s">
        <v>152</v>
      </c>
      <c r="C18" s="135"/>
      <c r="D18" s="135">
        <v>12</v>
      </c>
      <c r="E18" s="136">
        <v>1750</v>
      </c>
      <c r="F18" s="99">
        <f t="shared" si="1"/>
        <v>21000</v>
      </c>
      <c r="G18" s="99"/>
    </row>
    <row r="19" spans="1:7" ht="15.75">
      <c r="A19" s="134"/>
      <c r="B19" s="142" t="s">
        <v>151</v>
      </c>
      <c r="C19" s="135"/>
      <c r="D19" s="135">
        <v>12</v>
      </c>
      <c r="E19" s="136">
        <v>500</v>
      </c>
      <c r="F19" s="99">
        <f t="shared" si="1"/>
        <v>6000</v>
      </c>
      <c r="G19" s="99"/>
    </row>
    <row r="20" spans="1:7" ht="15.75">
      <c r="A20" s="134"/>
      <c r="B20" s="142" t="s">
        <v>85</v>
      </c>
      <c r="C20" s="143"/>
      <c r="D20" s="135">
        <v>1</v>
      </c>
      <c r="E20" s="136">
        <v>5000</v>
      </c>
      <c r="F20" s="99">
        <f t="shared" si="1"/>
        <v>5000</v>
      </c>
      <c r="G20" s="99"/>
    </row>
    <row r="21" spans="1:7" ht="15.75">
      <c r="A21" s="134"/>
      <c r="B21" s="114" t="s">
        <v>153</v>
      </c>
      <c r="C21" s="111"/>
      <c r="D21" s="135">
        <v>12</v>
      </c>
      <c r="E21" s="136">
        <v>500</v>
      </c>
      <c r="F21" s="99">
        <f t="shared" si="1"/>
        <v>6000</v>
      </c>
      <c r="G21" s="99"/>
    </row>
    <row r="22" spans="1:7" ht="15.75">
      <c r="A22" s="134"/>
      <c r="B22" s="114" t="s">
        <v>165</v>
      </c>
      <c r="C22" s="111"/>
      <c r="D22" s="135">
        <v>300000</v>
      </c>
      <c r="E22" s="136">
        <v>0.05</v>
      </c>
      <c r="F22" s="99">
        <f t="shared" si="1"/>
        <v>15000</v>
      </c>
      <c r="G22" s="99"/>
    </row>
    <row r="23" spans="1:7" ht="16.5" thickBot="1">
      <c r="A23" s="144"/>
      <c r="B23" s="145" t="s">
        <v>148</v>
      </c>
      <c r="C23" s="144"/>
      <c r="D23" s="144"/>
      <c r="E23" s="146"/>
      <c r="F23" s="101"/>
      <c r="G23" s="101">
        <f>SUM(F15:F22)</f>
        <v>79700</v>
      </c>
    </row>
    <row r="24" spans="1:7" ht="15.75">
      <c r="A24" s="140">
        <v>3</v>
      </c>
      <c r="B24" s="147" t="s">
        <v>149</v>
      </c>
      <c r="C24" s="135"/>
      <c r="D24" s="135"/>
      <c r="E24" s="136"/>
      <c r="F24" s="99"/>
      <c r="G24" s="99"/>
    </row>
    <row r="25" spans="1:7" ht="15.75">
      <c r="A25" s="134"/>
      <c r="B25" s="148" t="s">
        <v>154</v>
      </c>
      <c r="C25" s="149" t="s">
        <v>155</v>
      </c>
      <c r="D25" s="135">
        <v>0</v>
      </c>
      <c r="E25" s="136">
        <v>0</v>
      </c>
      <c r="F25" s="102">
        <v>0</v>
      </c>
      <c r="G25" s="102"/>
    </row>
    <row r="26" spans="1:7" ht="15.75">
      <c r="A26" s="134"/>
      <c r="B26" s="142" t="s">
        <v>160</v>
      </c>
      <c r="C26" s="150"/>
      <c r="D26" s="135">
        <v>6</v>
      </c>
      <c r="E26" s="136">
        <v>3500</v>
      </c>
      <c r="F26" s="99">
        <f>D26*E26</f>
        <v>21000</v>
      </c>
      <c r="G26" s="99"/>
    </row>
    <row r="27" spans="1:7" ht="15.75">
      <c r="A27" s="134"/>
      <c r="B27" s="142" t="s">
        <v>131</v>
      </c>
      <c r="C27" s="150"/>
      <c r="D27" s="135">
        <v>1</v>
      </c>
      <c r="E27" s="136">
        <v>6000</v>
      </c>
      <c r="F27" s="99">
        <f>D27*E27</f>
        <v>6000</v>
      </c>
      <c r="G27" s="99"/>
    </row>
    <row r="28" spans="1:7" ht="15.75">
      <c r="A28" s="134"/>
      <c r="B28" s="114" t="s">
        <v>132</v>
      </c>
      <c r="C28" s="130"/>
      <c r="D28" s="111">
        <v>1</v>
      </c>
      <c r="E28" s="112">
        <v>16000</v>
      </c>
      <c r="F28" s="97">
        <f>E28</f>
        <v>16000</v>
      </c>
      <c r="G28" s="97"/>
    </row>
    <row r="29" spans="1:7" ht="15.75">
      <c r="A29" s="134"/>
      <c r="B29" s="114" t="s">
        <v>133</v>
      </c>
      <c r="C29" s="115"/>
      <c r="D29" s="135">
        <v>6</v>
      </c>
      <c r="E29" s="136">
        <v>600</v>
      </c>
      <c r="F29" s="99">
        <f>D29*E29</f>
        <v>3600</v>
      </c>
      <c r="G29" s="99"/>
    </row>
    <row r="30" spans="1:7" ht="15.75">
      <c r="A30" s="134"/>
      <c r="B30" s="142" t="s">
        <v>134</v>
      </c>
      <c r="C30" s="115"/>
      <c r="D30" s="135">
        <v>1</v>
      </c>
      <c r="E30" s="136">
        <v>5000</v>
      </c>
      <c r="F30" s="99">
        <f>D30*E30</f>
        <v>5000</v>
      </c>
      <c r="G30" s="99"/>
    </row>
    <row r="31" spans="1:7" ht="16.5" thickBot="1">
      <c r="A31" s="144"/>
      <c r="B31" s="151" t="s">
        <v>149</v>
      </c>
      <c r="C31" s="144"/>
      <c r="D31" s="144"/>
      <c r="E31" s="152"/>
      <c r="F31" s="153"/>
      <c r="G31" s="101">
        <f>SUM(F25:F30)</f>
        <v>51600</v>
      </c>
    </row>
    <row r="32" spans="1:7" ht="15.75">
      <c r="A32" s="154">
        <v>4</v>
      </c>
      <c r="B32" s="154" t="s">
        <v>46</v>
      </c>
      <c r="C32" s="135"/>
      <c r="D32" s="135">
        <v>1</v>
      </c>
      <c r="E32" s="135">
        <v>5000</v>
      </c>
      <c r="F32" s="155">
        <f>E32*D32</f>
        <v>5000</v>
      </c>
      <c r="G32" s="103">
        <f>F32</f>
        <v>5000</v>
      </c>
    </row>
    <row r="33" spans="1:7" ht="15.75">
      <c r="A33" s="106"/>
      <c r="B33" s="156" t="s">
        <v>157</v>
      </c>
      <c r="C33" s="106"/>
      <c r="D33" s="106"/>
      <c r="E33" s="108"/>
      <c r="F33" s="104"/>
      <c r="G33" s="104"/>
    </row>
    <row r="34" spans="1:7" ht="15.75">
      <c r="A34" s="157">
        <v>5</v>
      </c>
      <c r="B34" s="157" t="s">
        <v>150</v>
      </c>
      <c r="C34" s="158"/>
      <c r="D34" s="159">
        <v>1</v>
      </c>
      <c r="E34" s="160">
        <v>25000</v>
      </c>
      <c r="F34" s="155">
        <f>E34*D34</f>
        <v>25000</v>
      </c>
      <c r="G34" s="105">
        <f>F34</f>
        <v>25000</v>
      </c>
    </row>
    <row r="35" spans="1:11" ht="15.75">
      <c r="A35" s="106"/>
      <c r="B35" s="107" t="s">
        <v>158</v>
      </c>
      <c r="C35" s="106"/>
      <c r="D35" s="106"/>
      <c r="E35" s="108"/>
      <c r="F35" s="109"/>
      <c r="G35" s="109"/>
      <c r="H35" s="33"/>
      <c r="I35" s="33"/>
      <c r="J35" s="33"/>
      <c r="K35" s="33"/>
    </row>
    <row r="36" spans="1:7" s="33" customFormat="1" ht="15.75">
      <c r="A36" s="110">
        <v>6</v>
      </c>
      <c r="B36" s="141" t="s">
        <v>156</v>
      </c>
      <c r="C36" s="111"/>
      <c r="D36" s="111"/>
      <c r="E36" s="112"/>
      <c r="F36" s="97"/>
      <c r="G36" s="97"/>
    </row>
    <row r="37" spans="1:7" s="33" customFormat="1" ht="15.75">
      <c r="A37" s="113"/>
      <c r="B37" s="114" t="s">
        <v>126</v>
      </c>
      <c r="C37" s="115"/>
      <c r="D37" s="111">
        <v>1</v>
      </c>
      <c r="E37" s="112">
        <f>(53160+4300)</f>
        <v>57460</v>
      </c>
      <c r="F37" s="97">
        <f>E37*D37</f>
        <v>57460</v>
      </c>
      <c r="G37" s="116"/>
    </row>
    <row r="38" spans="1:7" s="33" customFormat="1" ht="15.75">
      <c r="A38" s="113"/>
      <c r="B38" s="114" t="s">
        <v>146</v>
      </c>
      <c r="C38" s="111"/>
      <c r="D38" s="111">
        <v>1</v>
      </c>
      <c r="E38" s="112">
        <v>4900</v>
      </c>
      <c r="F38" s="97">
        <f>E38*D38</f>
        <v>4900</v>
      </c>
      <c r="G38" s="116"/>
    </row>
    <row r="39" spans="1:7" s="33" customFormat="1" ht="15.75">
      <c r="A39" s="113"/>
      <c r="B39" s="114" t="s">
        <v>127</v>
      </c>
      <c r="C39" s="111"/>
      <c r="D39" s="111">
        <v>1</v>
      </c>
      <c r="E39" s="112">
        <v>2500</v>
      </c>
      <c r="F39" s="109">
        <f>D39*E39</f>
        <v>2500</v>
      </c>
      <c r="G39" s="109"/>
    </row>
    <row r="40" spans="1:7" s="33" customFormat="1" ht="16.5" thickBot="1">
      <c r="A40" s="117"/>
      <c r="B40" s="145" t="s">
        <v>45</v>
      </c>
      <c r="C40" s="118"/>
      <c r="D40" s="118"/>
      <c r="E40" s="119"/>
      <c r="F40" s="120"/>
      <c r="G40" s="121">
        <f>SUM(F37:F39)</f>
        <v>64860</v>
      </c>
    </row>
    <row r="41" spans="1:7" s="33" customFormat="1" ht="15.75">
      <c r="A41" s="110">
        <v>7</v>
      </c>
      <c r="B41" s="122" t="s">
        <v>49</v>
      </c>
      <c r="C41" s="123" t="s">
        <v>164</v>
      </c>
      <c r="D41" s="111">
        <v>3</v>
      </c>
      <c r="E41" s="112">
        <v>5000</v>
      </c>
      <c r="F41" s="124">
        <f>E41*D41</f>
        <v>15000</v>
      </c>
      <c r="G41" s="125">
        <f>F41</f>
        <v>15000</v>
      </c>
    </row>
    <row r="42" spans="1:7" s="33" customFormat="1" ht="15.75">
      <c r="A42" s="81"/>
      <c r="B42" s="82"/>
      <c r="C42" s="63"/>
      <c r="D42" s="63"/>
      <c r="E42" s="68"/>
      <c r="F42" s="71"/>
      <c r="G42" s="69"/>
    </row>
    <row r="43" spans="1:9" ht="15.75">
      <c r="A43" s="83">
        <v>8</v>
      </c>
      <c r="B43" s="84" t="s">
        <v>113</v>
      </c>
      <c r="C43" s="86" t="s">
        <v>163</v>
      </c>
      <c r="D43" s="64">
        <v>0</v>
      </c>
      <c r="E43" s="73">
        <v>0</v>
      </c>
      <c r="F43" s="74">
        <f>E43*D43</f>
        <v>0</v>
      </c>
      <c r="G43" s="74">
        <f>F43</f>
        <v>0</v>
      </c>
      <c r="H43" s="33"/>
      <c r="I43" s="33"/>
    </row>
    <row r="44" spans="1:7" ht="15.75">
      <c r="A44" s="75"/>
      <c r="B44" s="75"/>
      <c r="C44" s="75"/>
      <c r="D44" s="75"/>
      <c r="E44" s="75"/>
      <c r="F44" s="75"/>
      <c r="G44" s="75"/>
    </row>
    <row r="45" spans="1:11" ht="15.75">
      <c r="A45" s="83">
        <v>9</v>
      </c>
      <c r="B45" s="60" t="s">
        <v>111</v>
      </c>
      <c r="C45" s="61"/>
      <c r="D45" s="61"/>
      <c r="E45" s="61"/>
      <c r="F45" s="74"/>
      <c r="G45" s="74"/>
      <c r="H45" s="33"/>
      <c r="I45" s="33"/>
      <c r="J45" s="33"/>
      <c r="K45" s="33"/>
    </row>
    <row r="46" spans="1:7" ht="15.75">
      <c r="A46" s="75"/>
      <c r="B46" s="75"/>
      <c r="C46" s="75"/>
      <c r="D46" s="75"/>
      <c r="E46" s="75"/>
      <c r="F46" s="75"/>
      <c r="G46" s="75"/>
    </row>
    <row r="47" spans="2:7" ht="16.5" thickBot="1">
      <c r="B47" s="66" t="s">
        <v>135</v>
      </c>
      <c r="C47" s="70"/>
      <c r="D47" s="67"/>
      <c r="E47" s="67"/>
      <c r="F47" s="65">
        <f>SUM(F4:F46)</f>
        <v>577610</v>
      </c>
      <c r="G47" s="65">
        <f>SUM(G4:G46)</f>
        <v>577610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9"/>
  <sheetViews>
    <sheetView zoomScale="125" zoomScaleNormal="125" workbookViewId="0" topLeftCell="A1">
      <selection activeCell="C2" sqref="C2"/>
    </sheetView>
  </sheetViews>
  <sheetFormatPr defaultColWidth="11.19921875" defaultRowHeight="15"/>
  <cols>
    <col min="1" max="1" width="3.8984375" style="0" customWidth="1"/>
    <col min="2" max="2" width="19.69921875" style="0" customWidth="1"/>
    <col min="3" max="4" width="10.59765625" style="45" customWidth="1"/>
    <col min="5" max="5" width="15.8984375" style="45" customWidth="1"/>
    <col min="6" max="6" width="10.59765625" style="45" customWidth="1"/>
  </cols>
  <sheetData>
    <row r="2" spans="1:7" ht="46.5" customHeight="1">
      <c r="A2" s="37"/>
      <c r="B2" s="276" t="s">
        <v>66</v>
      </c>
      <c r="C2" s="279" t="s">
        <v>79</v>
      </c>
      <c r="D2" s="279" t="s">
        <v>73</v>
      </c>
      <c r="E2" s="278" t="s">
        <v>96</v>
      </c>
      <c r="F2" s="290" t="s">
        <v>38</v>
      </c>
      <c r="G2" s="277" t="s">
        <v>169</v>
      </c>
    </row>
    <row r="3" spans="1:7" ht="13.5" customHeight="1">
      <c r="A3" s="306"/>
      <c r="B3" s="307"/>
      <c r="C3" s="308"/>
      <c r="D3" s="308"/>
      <c r="E3" s="309"/>
      <c r="F3" s="291"/>
      <c r="G3" s="310"/>
    </row>
    <row r="4" spans="1:7" ht="15.75">
      <c r="A4" s="20" t="s">
        <v>57</v>
      </c>
      <c r="B4" s="34" t="s">
        <v>20</v>
      </c>
      <c r="C4" s="280"/>
      <c r="D4" s="280"/>
      <c r="E4" s="48"/>
      <c r="F4" s="292"/>
      <c r="G4" s="20"/>
    </row>
    <row r="5" spans="1:7" ht="15.75">
      <c r="A5" s="21"/>
      <c r="B5" s="7" t="s">
        <v>63</v>
      </c>
      <c r="C5" s="281">
        <v>10000</v>
      </c>
      <c r="D5" s="281">
        <v>5000</v>
      </c>
      <c r="E5" s="49">
        <v>60000</v>
      </c>
      <c r="F5" s="293">
        <v>64000</v>
      </c>
      <c r="G5" s="21"/>
    </row>
    <row r="6" spans="1:7" ht="15.75">
      <c r="A6" s="21"/>
      <c r="B6" s="7" t="s">
        <v>62</v>
      </c>
      <c r="C6" s="281">
        <v>10000</v>
      </c>
      <c r="D6" s="281"/>
      <c r="E6" s="49">
        <v>90000</v>
      </c>
      <c r="F6" s="293">
        <v>25000</v>
      </c>
      <c r="G6" s="21"/>
    </row>
    <row r="7" spans="1:7" ht="15.75">
      <c r="A7" s="21"/>
      <c r="B7" s="7" t="s">
        <v>86</v>
      </c>
      <c r="C7" s="281">
        <v>10000</v>
      </c>
      <c r="D7" s="281">
        <v>48000</v>
      </c>
      <c r="E7" s="49">
        <f>22500+64000+32000+9000</f>
        <v>127500</v>
      </c>
      <c r="F7" s="293">
        <v>35000</v>
      </c>
      <c r="G7" s="21"/>
    </row>
    <row r="8" spans="1:7" ht="15.75">
      <c r="A8" s="21"/>
      <c r="B8" s="7" t="s">
        <v>77</v>
      </c>
      <c r="C8" s="281"/>
      <c r="D8" s="281">
        <v>3000</v>
      </c>
      <c r="E8" s="49">
        <f>20000+9000</f>
        <v>29000</v>
      </c>
      <c r="F8" s="293"/>
      <c r="G8" s="21"/>
    </row>
    <row r="9" spans="1:7" ht="15.75">
      <c r="A9" s="21"/>
      <c r="B9" s="7" t="s">
        <v>87</v>
      </c>
      <c r="C9" s="281"/>
      <c r="D9" s="281"/>
      <c r="E9" s="48">
        <f>6000+18000+1800</f>
        <v>25800</v>
      </c>
      <c r="F9" s="293">
        <v>20000</v>
      </c>
      <c r="G9" s="21"/>
    </row>
    <row r="10" spans="1:7" ht="15.75">
      <c r="A10" s="20"/>
      <c r="B10" s="7" t="s">
        <v>0</v>
      </c>
      <c r="C10" s="280"/>
      <c r="D10" s="280"/>
      <c r="E10" s="48">
        <v>18750</v>
      </c>
      <c r="F10" s="292">
        <v>20000</v>
      </c>
      <c r="G10" s="20"/>
    </row>
    <row r="11" spans="1:7" ht="15.75">
      <c r="A11" s="29"/>
      <c r="B11" s="12" t="s">
        <v>2</v>
      </c>
      <c r="C11" s="282">
        <f>SUM(C5:C10)</f>
        <v>30000</v>
      </c>
      <c r="D11" s="282">
        <f>SUM(D5:D8)</f>
        <v>56000</v>
      </c>
      <c r="E11" s="50">
        <f>SUM(E5:E10)</f>
        <v>351050</v>
      </c>
      <c r="F11" s="294">
        <f>SUM(F5:F10)</f>
        <v>164000</v>
      </c>
      <c r="G11" s="29"/>
    </row>
    <row r="12" spans="1:7" ht="15.75">
      <c r="A12" s="20" t="s">
        <v>56</v>
      </c>
      <c r="B12" s="8" t="s">
        <v>108</v>
      </c>
      <c r="C12" s="280"/>
      <c r="D12" s="280"/>
      <c r="E12" s="48"/>
      <c r="F12" s="292"/>
      <c r="G12" s="20"/>
    </row>
    <row r="13" spans="1:7" ht="15.75">
      <c r="A13" s="21"/>
      <c r="B13" s="7" t="s">
        <v>166</v>
      </c>
      <c r="C13" s="281">
        <v>16000</v>
      </c>
      <c r="D13" s="281"/>
      <c r="E13" s="49">
        <v>27000</v>
      </c>
      <c r="F13" s="293"/>
      <c r="G13" s="21"/>
    </row>
    <row r="14" spans="1:7" ht="15.75">
      <c r="A14" s="21"/>
      <c r="B14" s="7" t="s">
        <v>114</v>
      </c>
      <c r="C14" s="281">
        <v>1500</v>
      </c>
      <c r="D14" s="281"/>
      <c r="E14" s="49">
        <v>26700</v>
      </c>
      <c r="F14" s="293"/>
      <c r="G14" s="21"/>
    </row>
    <row r="15" spans="1:7" ht="15.75">
      <c r="A15" s="21"/>
      <c r="B15" s="7" t="s">
        <v>110</v>
      </c>
      <c r="C15" s="281">
        <v>1500</v>
      </c>
      <c r="D15" s="281"/>
      <c r="E15" s="49"/>
      <c r="F15" s="293"/>
      <c r="G15" s="21"/>
    </row>
    <row r="16" spans="1:7" ht="15.75">
      <c r="A16" s="21"/>
      <c r="B16" s="7" t="s">
        <v>85</v>
      </c>
      <c r="C16" s="281"/>
      <c r="D16" s="281"/>
      <c r="E16" s="49">
        <v>11000</v>
      </c>
      <c r="F16" s="293"/>
      <c r="G16" s="21"/>
    </row>
    <row r="17" spans="1:7" ht="15.75">
      <c r="A17" s="22"/>
      <c r="B17" s="6" t="s">
        <v>112</v>
      </c>
      <c r="C17" s="283"/>
      <c r="D17" s="283"/>
      <c r="E17" s="51">
        <v>15000</v>
      </c>
      <c r="F17" s="295"/>
      <c r="G17" s="22"/>
    </row>
    <row r="18" spans="1:7" ht="16.5" thickBot="1">
      <c r="A18" s="30"/>
      <c r="B18" s="16" t="s">
        <v>33</v>
      </c>
      <c r="C18" s="284">
        <f>SUM(C13:C17)</f>
        <v>19000</v>
      </c>
      <c r="D18" s="284">
        <v>33600</v>
      </c>
      <c r="E18" s="52">
        <f>SUM(E13:E17)</f>
        <v>79700</v>
      </c>
      <c r="F18" s="296">
        <v>31693</v>
      </c>
      <c r="G18" s="30"/>
    </row>
    <row r="19" spans="1:7" ht="16.5" thickTop="1">
      <c r="A19" s="20" t="s">
        <v>55</v>
      </c>
      <c r="B19" s="8" t="s">
        <v>3</v>
      </c>
      <c r="C19" s="280"/>
      <c r="D19" s="280"/>
      <c r="E19" s="48"/>
      <c r="F19" s="292"/>
      <c r="G19" s="20"/>
    </row>
    <row r="20" spans="1:7" ht="15.75">
      <c r="A20" s="21"/>
      <c r="B20" s="8" t="s">
        <v>107</v>
      </c>
      <c r="C20" s="281">
        <f>25000+2500</f>
        <v>27500</v>
      </c>
      <c r="D20" s="281">
        <v>16200</v>
      </c>
      <c r="E20" s="49">
        <f>5000+22000+3600</f>
        <v>30600</v>
      </c>
      <c r="F20" s="297">
        <v>17000</v>
      </c>
      <c r="G20" s="21"/>
    </row>
    <row r="21" spans="1:7" ht="15.75">
      <c r="A21" s="22"/>
      <c r="B21" s="15" t="s">
        <v>6</v>
      </c>
      <c r="C21" s="283"/>
      <c r="D21" s="283"/>
      <c r="E21" s="51">
        <v>6000</v>
      </c>
      <c r="F21" s="295"/>
      <c r="G21" s="22"/>
    </row>
    <row r="22" spans="1:7" ht="15.75">
      <c r="A22" s="21"/>
      <c r="B22" s="8" t="s">
        <v>89</v>
      </c>
      <c r="C22" s="281">
        <v>8000</v>
      </c>
      <c r="D22" s="281">
        <v>18600</v>
      </c>
      <c r="E22" s="53"/>
      <c r="F22" s="297">
        <v>25000</v>
      </c>
      <c r="G22" s="21"/>
    </row>
    <row r="23" spans="1:7" ht="15.75">
      <c r="A23" s="22"/>
      <c r="B23" s="6" t="s">
        <v>21</v>
      </c>
      <c r="C23" s="283"/>
      <c r="D23" s="283"/>
      <c r="E23" s="51">
        <v>5000</v>
      </c>
      <c r="F23" s="295"/>
      <c r="G23" s="22"/>
    </row>
    <row r="24" spans="1:7" ht="15.75">
      <c r="A24" s="23"/>
      <c r="B24" s="2" t="s">
        <v>90</v>
      </c>
      <c r="C24" s="285"/>
      <c r="D24" s="285"/>
      <c r="E24" s="54"/>
      <c r="F24" s="298"/>
      <c r="G24" s="23"/>
    </row>
    <row r="25" spans="1:7" ht="15.75">
      <c r="A25" s="21"/>
      <c r="B25" s="7" t="s">
        <v>17</v>
      </c>
      <c r="C25" s="281">
        <v>6000</v>
      </c>
      <c r="D25" s="281"/>
      <c r="E25" s="49"/>
      <c r="F25" s="297">
        <v>15000</v>
      </c>
      <c r="G25" s="21"/>
    </row>
    <row r="26" spans="1:7" ht="15.75">
      <c r="A26" s="22"/>
      <c r="B26" s="6" t="s">
        <v>117</v>
      </c>
      <c r="C26" s="283"/>
      <c r="D26" s="283"/>
      <c r="E26" s="51"/>
      <c r="F26" s="299">
        <v>3600</v>
      </c>
      <c r="G26" s="22"/>
    </row>
    <row r="27" spans="1:7" ht="15.75">
      <c r="A27" s="23"/>
      <c r="B27" s="9" t="s">
        <v>91</v>
      </c>
      <c r="C27" s="285"/>
      <c r="D27" s="285"/>
      <c r="E27" s="54"/>
      <c r="F27" s="298"/>
      <c r="G27" s="23"/>
    </row>
    <row r="28" spans="1:7" ht="15.75">
      <c r="A28" s="21"/>
      <c r="B28" s="17" t="s">
        <v>93</v>
      </c>
      <c r="C28" s="281"/>
      <c r="D28" s="281"/>
      <c r="E28" s="49"/>
      <c r="F28" s="293"/>
      <c r="G28" s="21"/>
    </row>
    <row r="29" spans="1:7" ht="15.75">
      <c r="A29" s="21"/>
      <c r="B29" s="17" t="s">
        <v>65</v>
      </c>
      <c r="C29" s="281"/>
      <c r="D29" s="281"/>
      <c r="E29" s="49"/>
      <c r="F29" s="297">
        <v>1525</v>
      </c>
      <c r="G29" s="21"/>
    </row>
    <row r="30" spans="1:7" ht="15.75">
      <c r="A30" s="21"/>
      <c r="B30" s="7" t="s">
        <v>29</v>
      </c>
      <c r="C30" s="281"/>
      <c r="D30" s="281"/>
      <c r="E30" s="53"/>
      <c r="F30" s="297">
        <v>2200</v>
      </c>
      <c r="G30" s="21"/>
    </row>
    <row r="31" spans="1:7" ht="15.75">
      <c r="A31" s="21"/>
      <c r="B31" s="7" t="s">
        <v>95</v>
      </c>
      <c r="C31" s="281"/>
      <c r="D31" s="281"/>
      <c r="E31" s="53"/>
      <c r="F31" s="293"/>
      <c r="G31" s="21"/>
    </row>
    <row r="32" spans="1:7" ht="15.75">
      <c r="A32" s="22"/>
      <c r="B32" s="7" t="s">
        <v>72</v>
      </c>
      <c r="C32" s="283"/>
      <c r="D32" s="283">
        <v>12200</v>
      </c>
      <c r="E32" s="51"/>
      <c r="F32" s="295"/>
      <c r="G32" s="22"/>
    </row>
    <row r="33" spans="1:7" ht="15.75">
      <c r="A33" s="29"/>
      <c r="B33" s="36" t="s">
        <v>32</v>
      </c>
      <c r="C33" s="282"/>
      <c r="D33" s="282"/>
      <c r="E33" s="50">
        <f>SUM(E19:E32)</f>
        <v>41600</v>
      </c>
      <c r="F33" s="300">
        <f>SUM(F19:F32)</f>
        <v>64325</v>
      </c>
      <c r="G33" s="29"/>
    </row>
    <row r="34" spans="1:7" ht="15.75">
      <c r="A34" s="25" t="s">
        <v>54</v>
      </c>
      <c r="B34" s="9" t="s">
        <v>46</v>
      </c>
      <c r="C34" s="286"/>
      <c r="D34" s="286"/>
      <c r="E34" s="55" t="s">
        <v>94</v>
      </c>
      <c r="F34" s="301"/>
      <c r="G34" s="25"/>
    </row>
    <row r="35" spans="1:7" ht="15.75">
      <c r="A35" s="31"/>
      <c r="B35" s="35"/>
      <c r="C35" s="287"/>
      <c r="D35" s="288"/>
      <c r="E35" s="56"/>
      <c r="F35" s="295"/>
      <c r="G35" s="31"/>
    </row>
    <row r="36" spans="1:7" ht="15.75">
      <c r="A36" s="27" t="s">
        <v>51</v>
      </c>
      <c r="B36" s="8" t="s">
        <v>76</v>
      </c>
      <c r="C36" s="280">
        <v>10000</v>
      </c>
      <c r="D36" s="280">
        <v>10000</v>
      </c>
      <c r="E36" s="48"/>
      <c r="F36" s="302">
        <v>11000</v>
      </c>
      <c r="G36" s="27"/>
    </row>
    <row r="37" spans="1:7" ht="15.75">
      <c r="A37" s="24"/>
      <c r="B37" s="5" t="s">
        <v>75</v>
      </c>
      <c r="C37" s="283"/>
      <c r="D37" s="283"/>
      <c r="E37" s="51">
        <v>25000</v>
      </c>
      <c r="F37" s="295"/>
      <c r="G37" s="24"/>
    </row>
    <row r="38" spans="1:7" ht="15.75">
      <c r="A38" s="25" t="s">
        <v>52</v>
      </c>
      <c r="B38" s="2" t="s">
        <v>45</v>
      </c>
      <c r="C38" s="286">
        <v>750</v>
      </c>
      <c r="D38" s="286">
        <v>10900</v>
      </c>
      <c r="E38" s="55"/>
      <c r="F38" s="303"/>
      <c r="G38" s="25"/>
    </row>
    <row r="39" spans="1:7" ht="15.75">
      <c r="A39" s="27"/>
      <c r="B39" s="89" t="s">
        <v>15</v>
      </c>
      <c r="C39" s="289"/>
      <c r="D39" s="280"/>
      <c r="E39" s="48"/>
      <c r="F39" s="302">
        <v>24990</v>
      </c>
      <c r="G39" s="27"/>
    </row>
    <row r="40" spans="1:7" ht="15.75">
      <c r="A40" s="26"/>
      <c r="B40" s="88" t="s">
        <v>88</v>
      </c>
      <c r="C40" s="288"/>
      <c r="D40" s="288"/>
      <c r="E40" s="57"/>
      <c r="F40" s="304">
        <v>20000</v>
      </c>
      <c r="G40" s="26"/>
    </row>
    <row r="41" spans="1:7" ht="15.75">
      <c r="A41" s="27" t="s">
        <v>53</v>
      </c>
      <c r="B41" s="8" t="s">
        <v>49</v>
      </c>
      <c r="C41" s="280"/>
      <c r="D41" s="280"/>
      <c r="E41" s="48">
        <v>15000</v>
      </c>
      <c r="F41" s="302">
        <v>15000</v>
      </c>
      <c r="G41" s="27"/>
    </row>
    <row r="42" spans="1:7" ht="15.75">
      <c r="A42" s="27"/>
      <c r="B42" s="7"/>
      <c r="C42" s="280"/>
      <c r="D42" s="280"/>
      <c r="E42" s="48"/>
      <c r="F42" s="292"/>
      <c r="G42" s="27"/>
    </row>
    <row r="43" spans="1:7" ht="15.75">
      <c r="A43" s="10" t="s">
        <v>50</v>
      </c>
      <c r="B43" s="2" t="s">
        <v>113</v>
      </c>
      <c r="C43" s="285" t="s">
        <v>78</v>
      </c>
      <c r="D43" s="285"/>
      <c r="E43" s="58"/>
      <c r="F43" s="305">
        <v>10000</v>
      </c>
      <c r="G43" s="10"/>
    </row>
    <row r="44" spans="1:7" ht="15.75">
      <c r="A44" s="11"/>
      <c r="B44" s="8"/>
      <c r="C44" s="280"/>
      <c r="D44" s="280"/>
      <c r="E44" s="48"/>
      <c r="F44" s="292"/>
      <c r="G44" s="11"/>
    </row>
    <row r="45" spans="1:7" ht="15.75">
      <c r="A45" s="18">
        <v>9</v>
      </c>
      <c r="B45" s="2" t="s">
        <v>111</v>
      </c>
      <c r="C45" s="286"/>
      <c r="D45" s="286"/>
      <c r="E45" s="55"/>
      <c r="F45" s="303">
        <v>8000</v>
      </c>
      <c r="G45" s="18"/>
    </row>
    <row r="46" spans="1:7" ht="15.75">
      <c r="A46" s="28"/>
      <c r="B46" s="4"/>
      <c r="C46" s="283"/>
      <c r="D46" s="283"/>
      <c r="E46" s="51"/>
      <c r="F46" s="295"/>
      <c r="G46" s="28"/>
    </row>
    <row r="47" spans="1:7" ht="15.75">
      <c r="A47" s="28"/>
      <c r="B47" s="4" t="s">
        <v>118</v>
      </c>
      <c r="C47" s="51">
        <f>SUM(C34:C46)</f>
        <v>10750</v>
      </c>
      <c r="D47" s="283"/>
      <c r="E47" s="51">
        <f>SUM(E34:E46)</f>
        <v>40000</v>
      </c>
      <c r="F47" s="51">
        <f>SUM(F34:F46)</f>
        <v>88990</v>
      </c>
      <c r="G47" s="28"/>
    </row>
    <row r="48" spans="1:7" ht="15.75">
      <c r="A48" s="32"/>
      <c r="B48" s="13" t="s">
        <v>98</v>
      </c>
      <c r="C48" s="50">
        <f>SUM(C4:C47)/2</f>
        <v>80500</v>
      </c>
      <c r="D48" s="282">
        <f>SUM(D19:D46)+D11+D18</f>
        <v>157500</v>
      </c>
      <c r="E48" s="50">
        <f>SUM(E4:E47)/2</f>
        <v>512350</v>
      </c>
      <c r="F48" s="50">
        <f>SUM(F4:F47)/2</f>
        <v>333161.5</v>
      </c>
      <c r="G48" s="32"/>
    </row>
    <row r="49" spans="1:7" ht="16.5" thickBot="1">
      <c r="A49" s="28"/>
      <c r="B49" s="14"/>
      <c r="C49" s="283"/>
      <c r="D49" s="288"/>
      <c r="E49" s="59"/>
      <c r="F49" s="295"/>
      <c r="G49" s="28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4">
      <selection activeCell="B29" sqref="B29"/>
    </sheetView>
  </sheetViews>
  <sheetFormatPr defaultColWidth="11.19921875" defaultRowHeight="15"/>
  <cols>
    <col min="1" max="1" width="23.19921875" style="0" customWidth="1"/>
    <col min="2" max="2" width="17.69921875" style="87" customWidth="1"/>
    <col min="3" max="3" width="17.69921875" style="0" customWidth="1"/>
    <col min="4" max="4" width="15.3984375" style="0" customWidth="1"/>
  </cols>
  <sheetData>
    <row r="1" ht="15.75">
      <c r="A1" t="s">
        <v>67</v>
      </c>
    </row>
    <row r="2" spans="1:6" s="90" customFormat="1" ht="43.5" customHeight="1" thickBot="1">
      <c r="A2" s="42" t="s">
        <v>66</v>
      </c>
      <c r="B2" s="92" t="s">
        <v>79</v>
      </c>
      <c r="C2" s="43" t="s">
        <v>81</v>
      </c>
      <c r="D2" s="95" t="s">
        <v>169</v>
      </c>
      <c r="E2" s="38" t="s">
        <v>79</v>
      </c>
      <c r="F2" s="47" t="s">
        <v>73</v>
      </c>
    </row>
    <row r="3" spans="1:6" ht="18" thickBot="1" thickTop="1">
      <c r="A3" s="44" t="s">
        <v>80</v>
      </c>
      <c r="B3" s="93">
        <v>325000</v>
      </c>
      <c r="C3" s="44"/>
      <c r="D3" s="44"/>
      <c r="E3" s="44"/>
      <c r="F3" s="44"/>
    </row>
    <row r="4" spans="1:2" ht="15.75">
      <c r="A4" t="s">
        <v>170</v>
      </c>
      <c r="B4" s="94"/>
    </row>
    <row r="5" spans="1:3" ht="15.75">
      <c r="A5" t="s">
        <v>171</v>
      </c>
      <c r="B5" s="94"/>
      <c r="C5" s="87">
        <v>16000</v>
      </c>
    </row>
    <row r="6" spans="1:3" ht="15.75">
      <c r="A6" t="s">
        <v>178</v>
      </c>
      <c r="B6" s="94">
        <v>90000</v>
      </c>
      <c r="C6" s="87"/>
    </row>
    <row r="7" spans="1:3" ht="15.75">
      <c r="A7" t="s">
        <v>172</v>
      </c>
      <c r="B7" s="94"/>
      <c r="C7" s="87"/>
    </row>
    <row r="8" spans="1:3" ht="15.75">
      <c r="A8" t="s">
        <v>60</v>
      </c>
      <c r="B8" s="94"/>
      <c r="C8" s="87">
        <v>110000</v>
      </c>
    </row>
    <row r="9" spans="1:3" ht="15.75">
      <c r="A9" t="s">
        <v>173</v>
      </c>
      <c r="B9" s="94"/>
      <c r="C9" s="87"/>
    </row>
    <row r="10" spans="1:3" ht="15.75">
      <c r="A10" t="s">
        <v>174</v>
      </c>
      <c r="B10" s="94"/>
      <c r="C10" s="87"/>
    </row>
    <row r="11" spans="1:3" ht="15.75">
      <c r="A11" t="s">
        <v>175</v>
      </c>
      <c r="B11" s="94"/>
      <c r="C11" s="87"/>
    </row>
    <row r="12" spans="1:3" ht="15.75">
      <c r="A12" t="s">
        <v>176</v>
      </c>
      <c r="B12" s="94"/>
      <c r="C12" s="87"/>
    </row>
    <row r="13" spans="1:3" ht="15.75">
      <c r="A13" t="s">
        <v>177</v>
      </c>
      <c r="B13" s="94"/>
      <c r="C13" s="87">
        <v>50000</v>
      </c>
    </row>
    <row r="14" spans="1:3" ht="15.75">
      <c r="A14" t="s">
        <v>82</v>
      </c>
      <c r="B14" s="94">
        <v>50000</v>
      </c>
      <c r="C14" s="87"/>
    </row>
    <row r="15" spans="1:3" ht="15.75">
      <c r="A15" t="s">
        <v>74</v>
      </c>
      <c r="B15" s="94">
        <v>17000</v>
      </c>
      <c r="C15" s="87">
        <v>75000</v>
      </c>
    </row>
    <row r="16" spans="1:3" ht="15.75">
      <c r="A16" t="s">
        <v>74</v>
      </c>
      <c r="B16" s="94">
        <v>20000</v>
      </c>
      <c r="C16" s="87"/>
    </row>
    <row r="17" spans="1:3" ht="15.75">
      <c r="A17" t="s">
        <v>74</v>
      </c>
      <c r="B17" s="94">
        <v>2500</v>
      </c>
      <c r="C17" s="87"/>
    </row>
    <row r="18" spans="1:3" ht="15.75">
      <c r="A18" t="s">
        <v>74</v>
      </c>
      <c r="B18" s="94"/>
      <c r="C18" s="87"/>
    </row>
    <row r="19" spans="2:3" ht="15.75">
      <c r="B19" s="94"/>
      <c r="C19" s="87"/>
    </row>
    <row r="20" spans="1:3" ht="15.75">
      <c r="A20" t="s">
        <v>68</v>
      </c>
      <c r="B20" s="94">
        <v>17000</v>
      </c>
      <c r="C20" s="87">
        <v>35000</v>
      </c>
    </row>
    <row r="21" spans="2:3" ht="15.75">
      <c r="B21" s="94"/>
      <c r="C21" s="87"/>
    </row>
    <row r="22" spans="1:3" ht="15.75">
      <c r="A22" t="s">
        <v>69</v>
      </c>
      <c r="B22" s="94"/>
      <c r="C22" s="87"/>
    </row>
    <row r="23" spans="2:3" ht="15.75">
      <c r="B23" s="94"/>
      <c r="C23" s="87"/>
    </row>
    <row r="24" spans="1:3" ht="15.75">
      <c r="A24" t="s">
        <v>70</v>
      </c>
      <c r="B24" s="94">
        <v>0</v>
      </c>
      <c r="C24" s="87"/>
    </row>
    <row r="25" spans="2:3" ht="15.75">
      <c r="B25" s="94"/>
      <c r="C25" s="87"/>
    </row>
    <row r="26" spans="1:6" ht="15.75">
      <c r="A26" s="40" t="s">
        <v>71</v>
      </c>
      <c r="B26" s="91">
        <f>SUM(B5:B25)</f>
        <v>196500</v>
      </c>
      <c r="C26" s="91">
        <f>SUM(C5:C25)</f>
        <v>286000</v>
      </c>
      <c r="D26" s="46">
        <f>SUM(D5:D25)</f>
        <v>0</v>
      </c>
      <c r="E26" s="40"/>
      <c r="F26" s="41"/>
    </row>
    <row r="27" ht="15.75">
      <c r="B27" s="94"/>
    </row>
    <row r="28" ht="15.75">
      <c r="B28"/>
    </row>
    <row r="29" ht="15.75">
      <c r="B29"/>
    </row>
    <row r="30" ht="15.75">
      <c r="B30"/>
    </row>
    <row r="31" ht="15.75">
      <c r="B31"/>
    </row>
    <row r="32" ht="15.75">
      <c r="B32"/>
    </row>
    <row r="35" ht="15.75">
      <c r="G35" s="19"/>
    </row>
    <row r="36" ht="15.75">
      <c r="G36" s="19"/>
    </row>
    <row r="37" ht="15.75">
      <c r="G37" s="19"/>
    </row>
    <row r="38" ht="15.75">
      <c r="G38" s="3"/>
    </row>
    <row r="39" ht="15.75">
      <c r="G39" s="3"/>
    </row>
    <row r="40" ht="15.75">
      <c r="G40" s="3"/>
    </row>
    <row r="41" ht="15.75">
      <c r="G41" s="3"/>
    </row>
    <row r="42" ht="15.75">
      <c r="G42" s="3"/>
    </row>
    <row r="43" ht="15.75">
      <c r="G43" s="3"/>
    </row>
    <row r="44" ht="15.75">
      <c r="G44" s="3"/>
    </row>
    <row r="45" ht="15.75">
      <c r="G45" s="3"/>
    </row>
    <row r="46" spans="3:7" ht="15.75">
      <c r="C46" s="1"/>
      <c r="D46" s="1"/>
      <c r="G46" s="3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Elise McCave</cp:lastModifiedBy>
  <cp:lastPrinted>2012-12-02T14:52:25Z</cp:lastPrinted>
  <dcterms:created xsi:type="dcterms:W3CDTF">2012-07-15T17:19:49Z</dcterms:created>
  <dcterms:modified xsi:type="dcterms:W3CDTF">2014-07-23T13:46:11Z</dcterms:modified>
  <cp:category/>
  <cp:version/>
  <cp:contentType/>
  <cp:contentStatus/>
</cp:coreProperties>
</file>